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Business Development\Annuity vs Scheme Calculator\"/>
    </mc:Choice>
  </mc:AlternateContent>
  <workbookProtection workbookAlgorithmName="SHA-512" workbookHashValue="rDLqsuQnn56G6OaLTdTA0V6vLlIzFACyaj8wr/jL4ADFAvlSYtRMkMLmz/6/91f+e8VkIfvjQZu687fvCnA2lQ==" workbookSaltValue="toH7mbZf+qw8f2BZQjn8wA==" workbookSpinCount="100000" lockStructure="1"/>
  <bookViews>
    <workbookView xWindow="0" yWindow="0" windowWidth="21600" windowHeight="9600"/>
  </bookViews>
  <sheets>
    <sheet name="Calculations" sheetId="2" r:id="rId1"/>
    <sheet name="Charts" sheetId="3" r:id="rId2"/>
    <sheet name="Annuity Rates" sheetId="1" state="hidden" r:id="rId3"/>
    <sheet name="Just Rates" sheetId="6" state="hidden" r:id="rId4"/>
    <sheet name="Data" sheetId="4" state="hidden" r:id="rId5"/>
    <sheet name="Sheet1" sheetId="5" state="hidden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D26" i="1"/>
  <c r="C26" i="1"/>
  <c r="F25" i="1"/>
  <c r="E25" i="1"/>
  <c r="C20" i="1"/>
  <c r="K9" i="4"/>
  <c r="F9" i="1" s="1"/>
  <c r="K14" i="4"/>
  <c r="D26" i="4"/>
  <c r="E20" i="1" s="1"/>
  <c r="D31" i="4"/>
  <c r="D36" i="4"/>
  <c r="O23" i="2"/>
  <c r="E8" i="2"/>
  <c r="D8" i="2"/>
  <c r="C8" i="2"/>
  <c r="B8" i="2"/>
  <c r="E7" i="2"/>
  <c r="D7" i="2"/>
  <c r="C7" i="2"/>
  <c r="B7" i="2"/>
  <c r="K36" i="4"/>
  <c r="F30" i="1" s="1"/>
  <c r="K31" i="4"/>
  <c r="F26" i="1" s="1"/>
  <c r="K26" i="4"/>
  <c r="F21" i="1" s="1"/>
  <c r="J36" i="4"/>
  <c r="E30" i="1" s="1"/>
  <c r="J31" i="4"/>
  <c r="J26" i="4"/>
  <c r="E21" i="1" s="1"/>
  <c r="I36" i="4"/>
  <c r="I31" i="4"/>
  <c r="I26" i="4"/>
  <c r="D21" i="1" s="1"/>
  <c r="H36" i="4"/>
  <c r="C30" i="1" s="1"/>
  <c r="H31" i="4"/>
  <c r="H26" i="4"/>
  <c r="C21" i="1" s="1"/>
  <c r="E36" i="4"/>
  <c r="F29" i="1" s="1"/>
  <c r="E31" i="4"/>
  <c r="E26" i="4"/>
  <c r="F20" i="1" s="1"/>
  <c r="C36" i="4"/>
  <c r="D29" i="1" s="1"/>
  <c r="C31" i="4"/>
  <c r="D25" i="1" s="1"/>
  <c r="C26" i="4"/>
  <c r="D20" i="1" s="1"/>
  <c r="B36" i="4"/>
  <c r="C29" i="1" s="1"/>
  <c r="B31" i="4"/>
  <c r="C25" i="1" s="1"/>
  <c r="B26" i="4"/>
  <c r="D30" i="1" l="1"/>
  <c r="K7" i="2"/>
  <c r="K4" i="4"/>
  <c r="F4" i="1" s="1"/>
  <c r="J9" i="4"/>
  <c r="E9" i="1" s="1"/>
  <c r="J14" i="4"/>
  <c r="J4" i="4"/>
  <c r="E4" i="1" s="1"/>
  <c r="I14" i="4"/>
  <c r="I9" i="4"/>
  <c r="D9" i="1" s="1"/>
  <c r="I4" i="4"/>
  <c r="D4" i="1" s="1"/>
  <c r="H14" i="4"/>
  <c r="C13" i="1" s="1"/>
  <c r="H9" i="4"/>
  <c r="C9" i="1" s="1"/>
  <c r="H4" i="4"/>
  <c r="C4" i="1" s="1"/>
  <c r="B14" i="4"/>
  <c r="C12" i="1" s="1"/>
  <c r="B9" i="4"/>
  <c r="C8" i="1" s="1"/>
  <c r="B4" i="4"/>
  <c r="C3" i="1" s="1"/>
  <c r="E14" i="4"/>
  <c r="F12" i="1" s="1"/>
  <c r="E9" i="4"/>
  <c r="F8" i="1" s="1"/>
  <c r="E4" i="4"/>
  <c r="F3" i="1" s="1"/>
  <c r="D14" i="4"/>
  <c r="E12" i="1" s="1"/>
  <c r="D4" i="4"/>
  <c r="E3" i="1" s="1"/>
  <c r="D9" i="4"/>
  <c r="E8" i="1" s="1"/>
  <c r="C14" i="4"/>
  <c r="D12" i="1" s="1"/>
  <c r="C9" i="4"/>
  <c r="D8" i="1" s="1"/>
  <c r="C4" i="4"/>
  <c r="D3" i="1" s="1"/>
  <c r="P32" i="4" l="1"/>
  <c r="P33" i="4" s="1"/>
  <c r="P34" i="4" s="1"/>
  <c r="P35" i="4" s="1"/>
  <c r="P27" i="4"/>
  <c r="P28" i="4" s="1"/>
  <c r="P29" i="4" s="1"/>
  <c r="P30" i="4" s="1"/>
  <c r="N32" i="4"/>
  <c r="N33" i="4" s="1"/>
  <c r="N34" i="4" s="1"/>
  <c r="N35" i="4" s="1"/>
  <c r="N27" i="4"/>
  <c r="N28" i="4" s="1"/>
  <c r="N29" i="4" s="1"/>
  <c r="N30" i="4" s="1"/>
  <c r="C3" i="5"/>
  <c r="C4" i="5" s="1"/>
  <c r="F15" i="2" s="1"/>
  <c r="F14" i="2" l="1"/>
  <c r="C5" i="5"/>
  <c r="F16" i="2" s="1"/>
  <c r="D3" i="5"/>
  <c r="B13" i="2"/>
  <c r="B3" i="5" s="1"/>
  <c r="E14" i="2" s="1"/>
  <c r="D4" i="5" l="1"/>
  <c r="G15" i="2" s="1"/>
  <c r="G14" i="2"/>
  <c r="B4" i="5"/>
  <c r="E15" i="2" s="1"/>
  <c r="I3" i="5"/>
  <c r="C6" i="5"/>
  <c r="F17" i="2" s="1"/>
  <c r="B21" i="2"/>
  <c r="E3" i="5" s="1"/>
  <c r="H14" i="2" s="1"/>
  <c r="B5" i="2"/>
  <c r="C5" i="2"/>
  <c r="D5" i="2"/>
  <c r="E5" i="2"/>
  <c r="B6" i="2"/>
  <c r="C6" i="2"/>
  <c r="D6" i="2"/>
  <c r="E6" i="2"/>
  <c r="D5" i="5" l="1"/>
  <c r="G16" i="2" s="1"/>
  <c r="F3" i="5"/>
  <c r="I14" i="2" s="1"/>
  <c r="G3" i="5"/>
  <c r="C7" i="5"/>
  <c r="F18" i="2" s="1"/>
  <c r="I4" i="5"/>
  <c r="E4" i="5"/>
  <c r="B5" i="5"/>
  <c r="E16" i="2" s="1"/>
  <c r="Q42" i="4"/>
  <c r="Q32" i="4" s="1"/>
  <c r="Q33" i="4" s="1"/>
  <c r="Q34" i="4" s="1"/>
  <c r="Q35" i="4" s="1"/>
  <c r="P42" i="4"/>
  <c r="O42" i="4"/>
  <c r="O32" i="4" s="1"/>
  <c r="O33" i="4" s="1"/>
  <c r="O34" i="4" s="1"/>
  <c r="O35" i="4" s="1"/>
  <c r="N42" i="4"/>
  <c r="K42" i="4"/>
  <c r="J42" i="4"/>
  <c r="J32" i="4" s="1"/>
  <c r="J33" i="4" s="1"/>
  <c r="J34" i="4" s="1"/>
  <c r="J35" i="4" s="1"/>
  <c r="I42" i="4"/>
  <c r="I32" i="4" s="1"/>
  <c r="I33" i="4" s="1"/>
  <c r="I34" i="4" s="1"/>
  <c r="I35" i="4" s="1"/>
  <c r="H42" i="4"/>
  <c r="H32" i="4" s="1"/>
  <c r="H33" i="4" s="1"/>
  <c r="H34" i="4" s="1"/>
  <c r="H35" i="4" s="1"/>
  <c r="E42" i="4"/>
  <c r="E32" i="4" s="1"/>
  <c r="E33" i="4" s="1"/>
  <c r="E34" i="4" s="1"/>
  <c r="E35" i="4" s="1"/>
  <c r="D42" i="4"/>
  <c r="C42" i="4"/>
  <c r="C32" i="4" s="1"/>
  <c r="C33" i="4" s="1"/>
  <c r="C34" i="4" s="1"/>
  <c r="C35" i="4" s="1"/>
  <c r="B42" i="4"/>
  <c r="Q41" i="4"/>
  <c r="Q27" i="4" s="1"/>
  <c r="Q28" i="4" s="1"/>
  <c r="Q29" i="4" s="1"/>
  <c r="Q30" i="4" s="1"/>
  <c r="P41" i="4"/>
  <c r="O41" i="4"/>
  <c r="O27" i="4" s="1"/>
  <c r="O28" i="4" s="1"/>
  <c r="O29" i="4" s="1"/>
  <c r="O30" i="4" s="1"/>
  <c r="N41" i="4"/>
  <c r="K41" i="4"/>
  <c r="K27" i="4" s="1"/>
  <c r="K28" i="4" s="1"/>
  <c r="K29" i="4" s="1"/>
  <c r="K30" i="4" s="1"/>
  <c r="J41" i="4"/>
  <c r="J27" i="4" s="1"/>
  <c r="J28" i="4" s="1"/>
  <c r="J29" i="4" s="1"/>
  <c r="J30" i="4" s="1"/>
  <c r="I41" i="4"/>
  <c r="I27" i="4" s="1"/>
  <c r="I28" i="4" s="1"/>
  <c r="I29" i="4" s="1"/>
  <c r="I30" i="4" s="1"/>
  <c r="H41" i="4"/>
  <c r="H27" i="4" s="1"/>
  <c r="H28" i="4" s="1"/>
  <c r="H29" i="4" s="1"/>
  <c r="H30" i="4" s="1"/>
  <c r="E41" i="4"/>
  <c r="E27" i="4" s="1"/>
  <c r="E28" i="4" s="1"/>
  <c r="E29" i="4" s="1"/>
  <c r="E30" i="4" s="1"/>
  <c r="D41" i="4"/>
  <c r="C41" i="4"/>
  <c r="C27" i="4" s="1"/>
  <c r="C28" i="4" s="1"/>
  <c r="C29" i="4" s="1"/>
  <c r="C30" i="4" s="1"/>
  <c r="B41" i="4"/>
  <c r="K32" i="4" l="1"/>
  <c r="K33" i="4" s="1"/>
  <c r="K34" i="4" s="1"/>
  <c r="K35" i="4" s="1"/>
  <c r="D6" i="5"/>
  <c r="G17" i="2" s="1"/>
  <c r="G4" i="5"/>
  <c r="H15" i="2"/>
  <c r="E5" i="5"/>
  <c r="B6" i="5"/>
  <c r="E17" i="2" s="1"/>
  <c r="I5" i="5"/>
  <c r="C8" i="5"/>
  <c r="F19" i="2" s="1"/>
  <c r="F4" i="5"/>
  <c r="I15" i="2" s="1"/>
  <c r="H3" i="5"/>
  <c r="Q20" i="4"/>
  <c r="Q10" i="4" s="1"/>
  <c r="Q11" i="4" s="1"/>
  <c r="Q12" i="4" s="1"/>
  <c r="Q13" i="4" s="1"/>
  <c r="P20" i="4"/>
  <c r="P10" i="4" s="1"/>
  <c r="P11" i="4" s="1"/>
  <c r="P12" i="4" s="1"/>
  <c r="P13" i="4" s="1"/>
  <c r="O20" i="4"/>
  <c r="O10" i="4" s="1"/>
  <c r="O11" i="4" s="1"/>
  <c r="O12" i="4" s="1"/>
  <c r="O13" i="4" s="1"/>
  <c r="N20" i="4"/>
  <c r="N10" i="4" s="1"/>
  <c r="N11" i="4" s="1"/>
  <c r="N12" i="4" s="1"/>
  <c r="N13" i="4" s="1"/>
  <c r="Q19" i="4"/>
  <c r="Q5" i="4" s="1"/>
  <c r="Q6" i="4" s="1"/>
  <c r="Q7" i="4" s="1"/>
  <c r="Q8" i="4" s="1"/>
  <c r="P19" i="4"/>
  <c r="P5" i="4" s="1"/>
  <c r="P6" i="4" s="1"/>
  <c r="P7" i="4" s="1"/>
  <c r="P8" i="4" s="1"/>
  <c r="O19" i="4"/>
  <c r="O5" i="4" s="1"/>
  <c r="O6" i="4" s="1"/>
  <c r="O7" i="4" s="1"/>
  <c r="O8" i="4" s="1"/>
  <c r="N19" i="4"/>
  <c r="K20" i="4"/>
  <c r="K10" i="4" s="1"/>
  <c r="K11" i="4" s="1"/>
  <c r="K12" i="4" s="1"/>
  <c r="K13" i="4" s="1"/>
  <c r="J20" i="4"/>
  <c r="J10" i="4" s="1"/>
  <c r="J11" i="4" s="1"/>
  <c r="J12" i="4" s="1"/>
  <c r="J13" i="4" s="1"/>
  <c r="I20" i="4"/>
  <c r="H20" i="4"/>
  <c r="H10" i="4" s="1"/>
  <c r="H11" i="4" s="1"/>
  <c r="H12" i="4" s="1"/>
  <c r="H13" i="4" s="1"/>
  <c r="K19" i="4"/>
  <c r="J19" i="4"/>
  <c r="J5" i="4" s="1"/>
  <c r="J6" i="4" s="1"/>
  <c r="J7" i="4" s="1"/>
  <c r="J8" i="4" s="1"/>
  <c r="I19" i="4"/>
  <c r="I5" i="4" s="1"/>
  <c r="I6" i="4" s="1"/>
  <c r="I7" i="4" s="1"/>
  <c r="I8" i="4" s="1"/>
  <c r="H19" i="4"/>
  <c r="C20" i="4"/>
  <c r="C10" i="4" s="1"/>
  <c r="C11" i="4" s="1"/>
  <c r="C12" i="4" s="1"/>
  <c r="C13" i="4" s="1"/>
  <c r="D20" i="4"/>
  <c r="E20" i="4"/>
  <c r="E10" i="4" s="1"/>
  <c r="E11" i="4" s="1"/>
  <c r="E12" i="4" s="1"/>
  <c r="E13" i="4" s="1"/>
  <c r="B20" i="4"/>
  <c r="C19" i="4"/>
  <c r="D19" i="4"/>
  <c r="E19" i="4"/>
  <c r="E5" i="4" s="1"/>
  <c r="E6" i="4" s="1"/>
  <c r="E7" i="4" s="1"/>
  <c r="E8" i="4" s="1"/>
  <c r="B19" i="4"/>
  <c r="K5" i="4" l="1"/>
  <c r="K6" i="4" s="1"/>
  <c r="K7" i="4" s="1"/>
  <c r="K8" i="4" s="1"/>
  <c r="I10" i="4"/>
  <c r="I11" i="4" s="1"/>
  <c r="I12" i="4" s="1"/>
  <c r="I13" i="4" s="1"/>
  <c r="B10" i="4"/>
  <c r="B11" i="4" s="1"/>
  <c r="B12" i="4" s="1"/>
  <c r="B13" i="4" s="1"/>
  <c r="B32" i="4"/>
  <c r="B33" i="4" s="1"/>
  <c r="B34" i="4" s="1"/>
  <c r="B35" i="4" s="1"/>
  <c r="B5" i="4"/>
  <c r="B6" i="4" s="1"/>
  <c r="B7" i="4" s="1"/>
  <c r="B8" i="4" s="1"/>
  <c r="B27" i="4"/>
  <c r="B28" i="4" s="1"/>
  <c r="B29" i="4" s="1"/>
  <c r="B30" i="4" s="1"/>
  <c r="D27" i="4"/>
  <c r="D28" i="4" s="1"/>
  <c r="D29" i="4" s="1"/>
  <c r="D30" i="4" s="1"/>
  <c r="D5" i="4"/>
  <c r="D6" i="4" s="1"/>
  <c r="D7" i="4" s="1"/>
  <c r="D8" i="4" s="1"/>
  <c r="D10" i="4"/>
  <c r="D11" i="4" s="1"/>
  <c r="D12" i="4" s="1"/>
  <c r="D13" i="4" s="1"/>
  <c r="D32" i="4"/>
  <c r="D33" i="4" s="1"/>
  <c r="D34" i="4" s="1"/>
  <c r="D35" i="4" s="1"/>
  <c r="C5" i="4"/>
  <c r="C6" i="4" s="1"/>
  <c r="C7" i="4" s="1"/>
  <c r="C8" i="4" s="1"/>
  <c r="N5" i="4"/>
  <c r="N6" i="4" s="1"/>
  <c r="N7" i="4" s="1"/>
  <c r="N8" i="4" s="1"/>
  <c r="H5" i="4"/>
  <c r="H6" i="4" s="1"/>
  <c r="H7" i="4" s="1"/>
  <c r="H8" i="4" s="1"/>
  <c r="D7" i="5"/>
  <c r="G18" i="2" s="1"/>
  <c r="G5" i="5"/>
  <c r="H16" i="2"/>
  <c r="H4" i="5"/>
  <c r="F5" i="5"/>
  <c r="I16" i="2" s="1"/>
  <c r="C9" i="5"/>
  <c r="F20" i="2" s="1"/>
  <c r="I6" i="5"/>
  <c r="B7" i="5"/>
  <c r="E18" i="2" s="1"/>
  <c r="E6" i="5"/>
  <c r="D8" i="5" l="1"/>
  <c r="G19" i="2" s="1"/>
  <c r="G6" i="5"/>
  <c r="H17" i="2"/>
  <c r="E7" i="5"/>
  <c r="B8" i="5"/>
  <c r="E19" i="2" s="1"/>
  <c r="I7" i="5"/>
  <c r="C10" i="5"/>
  <c r="F21" i="2" s="1"/>
  <c r="F6" i="5"/>
  <c r="I17" i="2" s="1"/>
  <c r="H5" i="5"/>
  <c r="D9" i="5" l="1"/>
  <c r="G20" i="2" s="1"/>
  <c r="G7" i="5"/>
  <c r="H18" i="2"/>
  <c r="C11" i="5"/>
  <c r="F22" i="2" s="1"/>
  <c r="H6" i="5"/>
  <c r="F7" i="5"/>
  <c r="I18" i="2" s="1"/>
  <c r="I8" i="5"/>
  <c r="E8" i="5"/>
  <c r="B9" i="5"/>
  <c r="E20" i="2" s="1"/>
  <c r="D10" i="5" l="1"/>
  <c r="G21" i="2" s="1"/>
  <c r="G8" i="5"/>
  <c r="H19" i="2"/>
  <c r="B10" i="5"/>
  <c r="E21" i="2" s="1"/>
  <c r="E9" i="5"/>
  <c r="I9" i="5"/>
  <c r="F8" i="5"/>
  <c r="I19" i="2" s="1"/>
  <c r="H7" i="5"/>
  <c r="C12" i="5"/>
  <c r="F23" i="2" s="1"/>
  <c r="D11" i="5"/>
  <c r="G22" i="2" s="1"/>
  <c r="G9" i="5" l="1"/>
  <c r="H20" i="2"/>
  <c r="H8" i="5"/>
  <c r="F9" i="5"/>
  <c r="I20" i="2" s="1"/>
  <c r="D12" i="5"/>
  <c r="G23" i="2" s="1"/>
  <c r="C13" i="5"/>
  <c r="F24" i="2" s="1"/>
  <c r="I10" i="5"/>
  <c r="E10" i="5"/>
  <c r="B11" i="5"/>
  <c r="E22" i="2" s="1"/>
  <c r="G10" i="5" l="1"/>
  <c r="H21" i="2"/>
  <c r="E11" i="5"/>
  <c r="B12" i="5"/>
  <c r="E23" i="2" s="1"/>
  <c r="I11" i="5"/>
  <c r="C14" i="5"/>
  <c r="F25" i="2" s="1"/>
  <c r="D13" i="5"/>
  <c r="G24" i="2" s="1"/>
  <c r="F10" i="5"/>
  <c r="I21" i="2" s="1"/>
  <c r="H9" i="5"/>
  <c r="G11" i="5" l="1"/>
  <c r="H22" i="2"/>
  <c r="F11" i="5"/>
  <c r="I22" i="2" s="1"/>
  <c r="H10" i="5"/>
  <c r="D14" i="5"/>
  <c r="G25" i="2" s="1"/>
  <c r="C15" i="5"/>
  <c r="F26" i="2" s="1"/>
  <c r="I12" i="5"/>
  <c r="E12" i="5"/>
  <c r="B13" i="5"/>
  <c r="E24" i="2" s="1"/>
  <c r="G12" i="5" l="1"/>
  <c r="H23" i="2"/>
  <c r="C16" i="5"/>
  <c r="F27" i="2" s="1"/>
  <c r="D15" i="5"/>
  <c r="G26" i="2" s="1"/>
  <c r="B14" i="5"/>
  <c r="E25" i="2" s="1"/>
  <c r="I13" i="5"/>
  <c r="E13" i="5"/>
  <c r="F12" i="5"/>
  <c r="I23" i="2" s="1"/>
  <c r="H11" i="5"/>
  <c r="G13" i="5" l="1"/>
  <c r="H24" i="2"/>
  <c r="H12" i="5"/>
  <c r="F13" i="5"/>
  <c r="I24" i="2" s="1"/>
  <c r="I14" i="5"/>
  <c r="E14" i="5"/>
  <c r="B15" i="5"/>
  <c r="E26" i="2" s="1"/>
  <c r="D16" i="5"/>
  <c r="G27" i="2" s="1"/>
  <c r="C17" i="5"/>
  <c r="F28" i="2" s="1"/>
  <c r="G14" i="5" l="1"/>
  <c r="H25" i="2"/>
  <c r="C18" i="5"/>
  <c r="F29" i="2" s="1"/>
  <c r="D17" i="5"/>
  <c r="G28" i="2" s="1"/>
  <c r="E15" i="5"/>
  <c r="B16" i="5"/>
  <c r="E27" i="2" s="1"/>
  <c r="I15" i="5"/>
  <c r="F14" i="5"/>
  <c r="I25" i="2" s="1"/>
  <c r="H13" i="5"/>
  <c r="G15" i="5" l="1"/>
  <c r="H26" i="2"/>
  <c r="H14" i="5"/>
  <c r="F15" i="5"/>
  <c r="I26" i="2" s="1"/>
  <c r="I16" i="5"/>
  <c r="E16" i="5"/>
  <c r="B17" i="5"/>
  <c r="E28" i="2" s="1"/>
  <c r="C19" i="5"/>
  <c r="F30" i="2" s="1"/>
  <c r="D18" i="5"/>
  <c r="G29" i="2" s="1"/>
  <c r="G16" i="5" l="1"/>
  <c r="H27" i="2"/>
  <c r="E17" i="5"/>
  <c r="B18" i="5"/>
  <c r="E29" i="2" s="1"/>
  <c r="I17" i="5"/>
  <c r="F16" i="5"/>
  <c r="I27" i="2" s="1"/>
  <c r="H15" i="5"/>
  <c r="C20" i="5"/>
  <c r="F31" i="2" s="1"/>
  <c r="D19" i="5"/>
  <c r="G30" i="2" s="1"/>
  <c r="G17" i="5" l="1"/>
  <c r="H28" i="2"/>
  <c r="C21" i="5"/>
  <c r="F32" i="2" s="1"/>
  <c r="D20" i="5"/>
  <c r="G31" i="2" s="1"/>
  <c r="H16" i="5"/>
  <c r="F17" i="5"/>
  <c r="I28" i="2" s="1"/>
  <c r="I18" i="5"/>
  <c r="E18" i="5"/>
  <c r="B19" i="5"/>
  <c r="E30" i="2" s="1"/>
  <c r="G18" i="5" l="1"/>
  <c r="H29" i="2"/>
  <c r="E19" i="5"/>
  <c r="B20" i="5"/>
  <c r="E31" i="2" s="1"/>
  <c r="I19" i="5"/>
  <c r="F18" i="5"/>
  <c r="I29" i="2" s="1"/>
  <c r="H17" i="5"/>
  <c r="C22" i="5"/>
  <c r="F33" i="2" s="1"/>
  <c r="D21" i="5"/>
  <c r="G32" i="2" s="1"/>
  <c r="G19" i="5" l="1"/>
  <c r="H30" i="2"/>
  <c r="C23" i="5"/>
  <c r="F34" i="2" s="1"/>
  <c r="D22" i="5"/>
  <c r="G33" i="2" s="1"/>
  <c r="F19" i="5"/>
  <c r="I30" i="2" s="1"/>
  <c r="H18" i="5"/>
  <c r="I20" i="5"/>
  <c r="B21" i="5"/>
  <c r="E32" i="2" s="1"/>
  <c r="E20" i="5"/>
  <c r="G20" i="5" l="1"/>
  <c r="H31" i="2"/>
  <c r="B22" i="5"/>
  <c r="E33" i="2" s="1"/>
  <c r="I21" i="5"/>
  <c r="E21" i="5"/>
  <c r="F20" i="5"/>
  <c r="I31" i="2" s="1"/>
  <c r="H19" i="5"/>
  <c r="C24" i="5"/>
  <c r="F35" i="2" s="1"/>
  <c r="D23" i="5"/>
  <c r="G34" i="2" s="1"/>
  <c r="G21" i="5" l="1"/>
  <c r="H32" i="2"/>
  <c r="D24" i="5"/>
  <c r="G35" i="2" s="1"/>
  <c r="C25" i="5"/>
  <c r="F36" i="2" s="1"/>
  <c r="H20" i="5"/>
  <c r="F21" i="5"/>
  <c r="I32" i="2" s="1"/>
  <c r="I22" i="5"/>
  <c r="B23" i="5"/>
  <c r="E34" i="2" s="1"/>
  <c r="E22" i="5"/>
  <c r="G22" i="5" l="1"/>
  <c r="H33" i="2"/>
  <c r="E23" i="5"/>
  <c r="B24" i="5"/>
  <c r="E35" i="2" s="1"/>
  <c r="I23" i="5"/>
  <c r="F22" i="5"/>
  <c r="I33" i="2" s="1"/>
  <c r="H21" i="5"/>
  <c r="C26" i="5"/>
  <c r="F37" i="2" s="1"/>
  <c r="D25" i="5"/>
  <c r="G36" i="2" s="1"/>
  <c r="G23" i="5" l="1"/>
  <c r="H34" i="2"/>
  <c r="D26" i="5"/>
  <c r="G37" i="2" s="1"/>
  <c r="C27" i="5"/>
  <c r="F38" i="2" s="1"/>
  <c r="H22" i="5"/>
  <c r="F23" i="5"/>
  <c r="I34" i="2" s="1"/>
  <c r="I24" i="5"/>
  <c r="E24" i="5"/>
  <c r="B25" i="5"/>
  <c r="E36" i="2" s="1"/>
  <c r="G24" i="5" l="1"/>
  <c r="H35" i="2"/>
  <c r="F24" i="5"/>
  <c r="I35" i="2" s="1"/>
  <c r="H23" i="5"/>
  <c r="C28" i="5"/>
  <c r="F39" i="2" s="1"/>
  <c r="D27" i="5"/>
  <c r="G38" i="2" s="1"/>
  <c r="B26" i="5"/>
  <c r="E37" i="2" s="1"/>
  <c r="I25" i="5"/>
  <c r="E25" i="5"/>
  <c r="G25" i="5" l="1"/>
  <c r="H36" i="2"/>
  <c r="I26" i="5"/>
  <c r="E26" i="5"/>
  <c r="B27" i="5"/>
  <c r="E38" i="2" s="1"/>
  <c r="D28" i="5"/>
  <c r="G39" i="2" s="1"/>
  <c r="C29" i="5"/>
  <c r="F40" i="2" s="1"/>
  <c r="H24" i="5"/>
  <c r="F25" i="5"/>
  <c r="I36" i="2" s="1"/>
  <c r="G26" i="5" l="1"/>
  <c r="H37" i="2"/>
  <c r="F26" i="5"/>
  <c r="I37" i="2" s="1"/>
  <c r="H25" i="5"/>
  <c r="C30" i="5"/>
  <c r="F41" i="2" s="1"/>
  <c r="D29" i="5"/>
  <c r="G40" i="2" s="1"/>
  <c r="E27" i="5"/>
  <c r="B28" i="5"/>
  <c r="E39" i="2" s="1"/>
  <c r="I27" i="5"/>
  <c r="G27" i="5" l="1"/>
  <c r="H38" i="2"/>
  <c r="I28" i="5"/>
  <c r="B29" i="5"/>
  <c r="E40" i="2" s="1"/>
  <c r="E28" i="5"/>
  <c r="D30" i="5"/>
  <c r="G41" i="2" s="1"/>
  <c r="C31" i="5"/>
  <c r="F42" i="2" s="1"/>
  <c r="F27" i="5"/>
  <c r="I38" i="2" s="1"/>
  <c r="H26" i="5"/>
  <c r="G28" i="5" l="1"/>
  <c r="H39" i="2"/>
  <c r="C32" i="5"/>
  <c r="F43" i="2" s="1"/>
  <c r="D31" i="5"/>
  <c r="G42" i="2" s="1"/>
  <c r="F28" i="5"/>
  <c r="I39" i="2" s="1"/>
  <c r="H27" i="5"/>
  <c r="E29" i="5"/>
  <c r="B30" i="5"/>
  <c r="E41" i="2" s="1"/>
  <c r="I29" i="5"/>
  <c r="G29" i="5" l="1"/>
  <c r="H40" i="2"/>
  <c r="I30" i="5"/>
  <c r="E30" i="5"/>
  <c r="B31" i="5"/>
  <c r="E42" i="2" s="1"/>
  <c r="H28" i="5"/>
  <c r="F29" i="5"/>
  <c r="I40" i="2" s="1"/>
  <c r="D32" i="5"/>
  <c r="G43" i="2" s="1"/>
  <c r="C33" i="5"/>
  <c r="F44" i="2" s="1"/>
  <c r="G30" i="5" l="1"/>
  <c r="H41" i="2"/>
  <c r="F30" i="5"/>
  <c r="I41" i="2" s="1"/>
  <c r="H29" i="5"/>
  <c r="C34" i="5"/>
  <c r="F45" i="2" s="1"/>
  <c r="D33" i="5"/>
  <c r="G44" i="2" s="1"/>
  <c r="B32" i="5"/>
  <c r="E43" i="2" s="1"/>
  <c r="E31" i="5"/>
  <c r="I31" i="5"/>
  <c r="G31" i="5" l="1"/>
  <c r="H42" i="2"/>
  <c r="I32" i="5"/>
  <c r="E32" i="5"/>
  <c r="B33" i="5"/>
  <c r="E44" i="2" s="1"/>
  <c r="D34" i="5"/>
  <c r="G45" i="2" s="1"/>
  <c r="C35" i="5"/>
  <c r="F46" i="2" s="1"/>
  <c r="H30" i="5"/>
  <c r="F31" i="5"/>
  <c r="I42" i="2" s="1"/>
  <c r="G32" i="5" l="1"/>
  <c r="H43" i="2"/>
  <c r="F32" i="5"/>
  <c r="I43" i="2" s="1"/>
  <c r="H31" i="5"/>
  <c r="C36" i="5"/>
  <c r="F47" i="2" s="1"/>
  <c r="D35" i="5"/>
  <c r="G46" i="2" s="1"/>
  <c r="E33" i="5"/>
  <c r="B34" i="5"/>
  <c r="E45" i="2" s="1"/>
  <c r="I33" i="5"/>
  <c r="G33" i="5" l="1"/>
  <c r="H44" i="2"/>
  <c r="I34" i="5"/>
  <c r="B35" i="5"/>
  <c r="E46" i="2" s="1"/>
  <c r="E34" i="5"/>
  <c r="D36" i="5"/>
  <c r="G47" i="2" s="1"/>
  <c r="C37" i="5"/>
  <c r="F48" i="2" s="1"/>
  <c r="H32" i="5"/>
  <c r="F33" i="5"/>
  <c r="I44" i="2" s="1"/>
  <c r="G34" i="5" l="1"/>
  <c r="H45" i="2"/>
  <c r="F34" i="5"/>
  <c r="I45" i="2" s="1"/>
  <c r="H33" i="5"/>
  <c r="C38" i="5"/>
  <c r="F49" i="2" s="1"/>
  <c r="D37" i="5"/>
  <c r="G48" i="2" s="1"/>
  <c r="E35" i="5"/>
  <c r="B36" i="5"/>
  <c r="E47" i="2" s="1"/>
  <c r="I35" i="5"/>
  <c r="G35" i="5" l="1"/>
  <c r="H46" i="2"/>
  <c r="I36" i="5"/>
  <c r="E36" i="5"/>
  <c r="B37" i="5"/>
  <c r="E48" i="2" s="1"/>
  <c r="D38" i="5"/>
  <c r="G49" i="2" s="1"/>
  <c r="C39" i="5"/>
  <c r="F50" i="2" s="1"/>
  <c r="H34" i="5"/>
  <c r="F35" i="5"/>
  <c r="I46" i="2" s="1"/>
  <c r="G36" i="5" l="1"/>
  <c r="H47" i="2"/>
  <c r="C40" i="5"/>
  <c r="F51" i="2" s="1"/>
  <c r="D39" i="5"/>
  <c r="G50" i="2" s="1"/>
  <c r="F36" i="5"/>
  <c r="I47" i="2" s="1"/>
  <c r="H35" i="5"/>
  <c r="B38" i="5"/>
  <c r="E49" i="2" s="1"/>
  <c r="I37" i="5"/>
  <c r="E37" i="5"/>
  <c r="G37" i="5" l="1"/>
  <c r="H48" i="2"/>
  <c r="F37" i="5"/>
  <c r="I48" i="2" s="1"/>
  <c r="H36" i="5"/>
  <c r="I38" i="5"/>
  <c r="E38" i="5"/>
  <c r="B39" i="5"/>
  <c r="E50" i="2" s="1"/>
  <c r="D40" i="5"/>
  <c r="G51" i="2" s="1"/>
  <c r="C41" i="5"/>
  <c r="F52" i="2" s="1"/>
  <c r="G38" i="5" l="1"/>
  <c r="H49" i="2"/>
  <c r="C42" i="5"/>
  <c r="F53" i="2" s="1"/>
  <c r="D41" i="5"/>
  <c r="G52" i="2" s="1"/>
  <c r="E39" i="5"/>
  <c r="B40" i="5"/>
  <c r="E51" i="2" s="1"/>
  <c r="I39" i="5"/>
  <c r="F38" i="5"/>
  <c r="I49" i="2" s="1"/>
  <c r="H37" i="5"/>
  <c r="G39" i="5" l="1"/>
  <c r="H50" i="2"/>
  <c r="I40" i="5"/>
  <c r="B41" i="5"/>
  <c r="E52" i="2" s="1"/>
  <c r="E40" i="5"/>
  <c r="H38" i="5"/>
  <c r="F39" i="5"/>
  <c r="I50" i="2" s="1"/>
  <c r="D42" i="5"/>
  <c r="G53" i="2" s="1"/>
  <c r="C43" i="5"/>
  <c r="F54" i="2" s="1"/>
  <c r="G40" i="5" l="1"/>
  <c r="H51" i="2"/>
  <c r="C44" i="5"/>
  <c r="F55" i="2" s="1"/>
  <c r="D43" i="5"/>
  <c r="G54" i="2" s="1"/>
  <c r="F40" i="5"/>
  <c r="I51" i="2" s="1"/>
  <c r="H39" i="5"/>
  <c r="B42" i="5"/>
  <c r="E53" i="2" s="1"/>
  <c r="I41" i="5"/>
  <c r="E41" i="5"/>
  <c r="G41" i="5" l="1"/>
  <c r="H52" i="2"/>
  <c r="I42" i="5"/>
  <c r="B43" i="5"/>
  <c r="E54" i="2" s="1"/>
  <c r="E42" i="5"/>
  <c r="H40" i="5"/>
  <c r="F41" i="5"/>
  <c r="I52" i="2" s="1"/>
  <c r="D44" i="5"/>
  <c r="G55" i="2" s="1"/>
  <c r="C45" i="5"/>
  <c r="F56" i="2" s="1"/>
  <c r="G42" i="5" l="1"/>
  <c r="H53" i="2"/>
  <c r="C46" i="5"/>
  <c r="F57" i="2" s="1"/>
  <c r="D45" i="5"/>
  <c r="G56" i="2" s="1"/>
  <c r="F42" i="5"/>
  <c r="I53" i="2" s="1"/>
  <c r="H41" i="5"/>
  <c r="E43" i="5"/>
  <c r="B44" i="5"/>
  <c r="E55" i="2" s="1"/>
  <c r="I43" i="5"/>
  <c r="G43" i="5" l="1"/>
  <c r="H54" i="2"/>
  <c r="I44" i="5"/>
  <c r="E44" i="5"/>
  <c r="B45" i="5"/>
  <c r="E56" i="2" s="1"/>
  <c r="H42" i="5"/>
  <c r="F43" i="5"/>
  <c r="I54" i="2" s="1"/>
  <c r="D46" i="5"/>
  <c r="G57" i="2" s="1"/>
  <c r="C47" i="5"/>
  <c r="F58" i="2" s="1"/>
  <c r="G44" i="5" l="1"/>
  <c r="H55" i="2"/>
  <c r="F44" i="5"/>
  <c r="I55" i="2" s="1"/>
  <c r="H43" i="5"/>
  <c r="E45" i="5"/>
  <c r="B46" i="5"/>
  <c r="E57" i="2" s="1"/>
  <c r="I45" i="5"/>
  <c r="C48" i="5"/>
  <c r="F59" i="2" s="1"/>
  <c r="D47" i="5"/>
  <c r="G58" i="2" s="1"/>
  <c r="G45" i="5" l="1"/>
  <c r="H56" i="2"/>
  <c r="D48" i="5"/>
  <c r="G59" i="2" s="1"/>
  <c r="C49" i="5"/>
  <c r="F60" i="2" s="1"/>
  <c r="I46" i="5"/>
  <c r="B47" i="5"/>
  <c r="E58" i="2" s="1"/>
  <c r="E46" i="5"/>
  <c r="F45" i="5"/>
  <c r="I56" i="2" s="1"/>
  <c r="H44" i="5"/>
  <c r="G46" i="5" l="1"/>
  <c r="H57" i="2"/>
  <c r="F46" i="5"/>
  <c r="I57" i="2" s="1"/>
  <c r="H45" i="5"/>
  <c r="E47" i="5"/>
  <c r="B48" i="5"/>
  <c r="E59" i="2" s="1"/>
  <c r="I47" i="5"/>
  <c r="C50" i="5"/>
  <c r="F61" i="2" s="1"/>
  <c r="D49" i="5"/>
  <c r="G60" i="2" s="1"/>
  <c r="G47" i="5" l="1"/>
  <c r="H58" i="2"/>
  <c r="D50" i="5"/>
  <c r="G61" i="2" s="1"/>
  <c r="C51" i="5"/>
  <c r="F62" i="2" s="1"/>
  <c r="I48" i="5"/>
  <c r="E48" i="5"/>
  <c r="B49" i="5"/>
  <c r="E60" i="2" s="1"/>
  <c r="H46" i="5"/>
  <c r="F47" i="5"/>
  <c r="I58" i="2" s="1"/>
  <c r="G48" i="5" l="1"/>
  <c r="H59" i="2"/>
  <c r="F48" i="5"/>
  <c r="I59" i="2" s="1"/>
  <c r="H47" i="5"/>
  <c r="B50" i="5"/>
  <c r="E61" i="2" s="1"/>
  <c r="I49" i="5"/>
  <c r="E49" i="5"/>
  <c r="C52" i="5"/>
  <c r="F63" i="2" s="1"/>
  <c r="D51" i="5"/>
  <c r="G62" i="2" s="1"/>
  <c r="G49" i="5" l="1"/>
  <c r="H60" i="2"/>
  <c r="D52" i="5"/>
  <c r="G63" i="2" s="1"/>
  <c r="C53" i="5"/>
  <c r="I50" i="5"/>
  <c r="E50" i="5"/>
  <c r="B51" i="5"/>
  <c r="E62" i="2" s="1"/>
  <c r="H48" i="5"/>
  <c r="F49" i="5"/>
  <c r="I60" i="2" s="1"/>
  <c r="G50" i="5" l="1"/>
  <c r="H61" i="2"/>
  <c r="F50" i="5"/>
  <c r="I61" i="2" s="1"/>
  <c r="H49" i="5"/>
  <c r="E51" i="5"/>
  <c r="B52" i="5"/>
  <c r="E63" i="2" s="1"/>
  <c r="I51" i="5"/>
  <c r="C54" i="5"/>
  <c r="D53" i="5"/>
  <c r="G51" i="5" l="1"/>
  <c r="H62" i="2"/>
  <c r="D54" i="5"/>
  <c r="C55" i="5"/>
  <c r="I52" i="5"/>
  <c r="E52" i="5"/>
  <c r="B53" i="5"/>
  <c r="H50" i="5"/>
  <c r="F51" i="5"/>
  <c r="I62" i="2" s="1"/>
  <c r="G52" i="5" l="1"/>
  <c r="H63" i="2"/>
  <c r="F52" i="5"/>
  <c r="I63" i="2" s="1"/>
  <c r="H51" i="5"/>
  <c r="E53" i="5"/>
  <c r="G53" i="5" s="1"/>
  <c r="B54" i="5"/>
  <c r="I53" i="5"/>
  <c r="C56" i="5"/>
  <c r="D55" i="5"/>
  <c r="D56" i="5" l="1"/>
  <c r="C57" i="5"/>
  <c r="I54" i="5"/>
  <c r="B55" i="5"/>
  <c r="E54" i="5"/>
  <c r="G54" i="5" s="1"/>
  <c r="F53" i="5"/>
  <c r="H52" i="5"/>
  <c r="F54" i="5" l="1"/>
  <c r="H53" i="5"/>
  <c r="E55" i="5"/>
  <c r="G55" i="5" s="1"/>
  <c r="B56" i="5"/>
  <c r="I55" i="5"/>
  <c r="C58" i="5"/>
  <c r="D57" i="5"/>
  <c r="D58" i="5" l="1"/>
  <c r="C59" i="5"/>
  <c r="I56" i="5"/>
  <c r="E56" i="5"/>
  <c r="G56" i="5" s="1"/>
  <c r="B57" i="5"/>
  <c r="H54" i="5"/>
  <c r="F55" i="5"/>
  <c r="F56" i="5" l="1"/>
  <c r="H55" i="5"/>
  <c r="E57" i="5"/>
  <c r="G57" i="5" s="1"/>
  <c r="B58" i="5"/>
  <c r="I57" i="5"/>
  <c r="C60" i="5"/>
  <c r="D59" i="5"/>
  <c r="D60" i="5" l="1"/>
  <c r="C61" i="5"/>
  <c r="I58" i="5"/>
  <c r="E58" i="5"/>
  <c r="G58" i="5" s="1"/>
  <c r="B59" i="5"/>
  <c r="H56" i="5"/>
  <c r="F57" i="5"/>
  <c r="F58" i="5" l="1"/>
  <c r="H57" i="5"/>
  <c r="B60" i="5"/>
  <c r="E59" i="5"/>
  <c r="G59" i="5" s="1"/>
  <c r="I59" i="5"/>
  <c r="C62" i="5"/>
  <c r="D61" i="5"/>
  <c r="D62" i="5" l="1"/>
  <c r="C63" i="5"/>
  <c r="I60" i="5"/>
  <c r="E60" i="5"/>
  <c r="G60" i="5" s="1"/>
  <c r="B61" i="5"/>
  <c r="H58" i="5"/>
  <c r="F59" i="5"/>
  <c r="F60" i="5" l="1"/>
  <c r="H59" i="5"/>
  <c r="E61" i="5"/>
  <c r="G61" i="5" s="1"/>
  <c r="B62" i="5"/>
  <c r="I61" i="5"/>
  <c r="C64" i="5"/>
  <c r="D63" i="5"/>
  <c r="D64" i="5" l="1"/>
  <c r="C65" i="5"/>
  <c r="I62" i="5"/>
  <c r="B63" i="5"/>
  <c r="E62" i="5"/>
  <c r="G62" i="5" s="1"/>
  <c r="H60" i="5"/>
  <c r="F61" i="5"/>
  <c r="F62" i="5" l="1"/>
  <c r="H61" i="5"/>
  <c r="E63" i="5"/>
  <c r="G63" i="5" s="1"/>
  <c r="B64" i="5"/>
  <c r="I63" i="5"/>
  <c r="C66" i="5"/>
  <c r="D65" i="5"/>
  <c r="D66" i="5" l="1"/>
  <c r="C67" i="5"/>
  <c r="I64" i="5"/>
  <c r="B65" i="5"/>
  <c r="E64" i="5"/>
  <c r="G64" i="5" s="1"/>
  <c r="H62" i="5"/>
  <c r="F63" i="5"/>
  <c r="F64" i="5" l="1"/>
  <c r="H63" i="5"/>
  <c r="C68" i="5"/>
  <c r="D67" i="5"/>
  <c r="E65" i="5"/>
  <c r="G65" i="5" s="1"/>
  <c r="B66" i="5"/>
  <c r="I65" i="5"/>
  <c r="I66" i="5" l="1"/>
  <c r="E66" i="5"/>
  <c r="G66" i="5" s="1"/>
  <c r="B67" i="5"/>
  <c r="D68" i="5"/>
  <c r="C69" i="5"/>
  <c r="F65" i="5"/>
  <c r="H64" i="5"/>
  <c r="C70" i="5" l="1"/>
  <c r="D69" i="5"/>
  <c r="E67" i="5"/>
  <c r="G67" i="5" s="1"/>
  <c r="B68" i="5"/>
  <c r="I67" i="5"/>
  <c r="F66" i="5"/>
  <c r="H65" i="5"/>
  <c r="H66" i="5" l="1"/>
  <c r="F67" i="5"/>
  <c r="I68" i="5"/>
  <c r="E68" i="5"/>
  <c r="G68" i="5" s="1"/>
  <c r="B69" i="5"/>
  <c r="D70" i="5"/>
  <c r="B70" i="5" l="1"/>
  <c r="I69" i="5"/>
  <c r="E69" i="5"/>
  <c r="G69" i="5" s="1"/>
  <c r="F68" i="5"/>
  <c r="H67" i="5"/>
  <c r="H68" i="5" l="1"/>
  <c r="F69" i="5"/>
  <c r="I70" i="5"/>
  <c r="E70" i="5"/>
  <c r="G70" i="5" s="1"/>
  <c r="M4" i="5" l="1" a="1"/>
  <c r="M4" i="5" s="1"/>
  <c r="N4" i="5" s="1"/>
  <c r="F70" i="5"/>
  <c r="H70" i="5" s="1"/>
  <c r="H69" i="5"/>
  <c r="Y6" i="3" l="1"/>
  <c r="J5" i="2"/>
  <c r="M5" i="5" a="1"/>
  <c r="M5" i="5" s="1"/>
  <c r="N5" i="5" s="1"/>
  <c r="Y7" i="3" l="1"/>
  <c r="J6" i="2"/>
</calcChain>
</file>

<file path=xl/sharedStrings.xml><?xml version="1.0" encoding="utf-8"?>
<sst xmlns="http://schemas.openxmlformats.org/spreadsheetml/2006/main" count="195" uniqueCount="76">
  <si>
    <t>Select Age</t>
  </si>
  <si>
    <t>Single Life Level</t>
  </si>
  <si>
    <r>
      <t xml:space="preserve">Joint Life </t>
    </r>
    <r>
      <rPr>
        <sz val="11"/>
        <color rgb="FFFF0000"/>
        <rFont val="Calibri"/>
        <family val="2"/>
        <scheme val="minor"/>
      </rPr>
      <t>(50%)</t>
    </r>
    <r>
      <rPr>
        <sz val="11"/>
        <color theme="1"/>
        <rFont val="Calibri"/>
        <family val="2"/>
        <scheme val="minor"/>
      </rPr>
      <t xml:space="preserve"> Level</t>
    </r>
  </si>
  <si>
    <t>Single Life2.5% Increase</t>
  </si>
  <si>
    <r>
      <t xml:space="preserve">Joint Life </t>
    </r>
    <r>
      <rPr>
        <sz val="11"/>
        <color rgb="FFFF0000"/>
        <rFont val="Calibri"/>
        <family val="2"/>
        <scheme val="minor"/>
      </rPr>
      <t>(100%)</t>
    </r>
    <r>
      <rPr>
        <sz val="11"/>
        <color theme="1"/>
        <rFont val="Calibri"/>
        <family val="2"/>
        <scheme val="minor"/>
      </rPr>
      <t xml:space="preserve"> 2.5% increase</t>
    </r>
  </si>
  <si>
    <t>Good Health Non Smokers</t>
  </si>
  <si>
    <t>Catch Up Age</t>
  </si>
  <si>
    <t>Break Even Age</t>
  </si>
  <si>
    <r>
      <t xml:space="preserve">Heart Attack </t>
    </r>
    <r>
      <rPr>
        <sz val="11"/>
        <color rgb="FFFF0000"/>
        <rFont val="Calibri"/>
        <family val="2"/>
        <scheme val="minor"/>
      </rPr>
      <t>(non smoker)</t>
    </r>
  </si>
  <si>
    <t>Catch up age is the age that the increasing scheme pension matches the level income payable from the annuity.</t>
  </si>
  <si>
    <t>Client Age at start</t>
  </si>
  <si>
    <t>Age</t>
  </si>
  <si>
    <t>Annuity Income</t>
  </si>
  <si>
    <t>Cumulative Income</t>
  </si>
  <si>
    <t>Scheme Income</t>
  </si>
  <si>
    <t>Scheme Cumulative</t>
  </si>
  <si>
    <t>Break Even Age is the age when the total income from the scheme pension catches up to the total income from the annuity.</t>
  </si>
  <si>
    <t>Fund Value</t>
  </si>
  <si>
    <t>Annuity Rate</t>
  </si>
  <si>
    <t>Both these calculations are based on gross income, due to the nature of income tax, the net income crossover ages could be different</t>
  </si>
  <si>
    <t>Increase rate of Annuity</t>
  </si>
  <si>
    <t>Scheme Pension</t>
  </si>
  <si>
    <t>For most consumers it’s not in their best interests to transfer out of a Defined Benefit (DB) pension</t>
  </si>
  <si>
    <t>Increase Rate</t>
  </si>
  <si>
    <t>Years to Start</t>
  </si>
  <si>
    <t>This calculator is for the sole use of professional introducers to Pensionhelp</t>
  </si>
  <si>
    <t>Catch up Age</t>
  </si>
  <si>
    <t>Age 55</t>
  </si>
  <si>
    <t>Joint Life 2.5% increase</t>
  </si>
  <si>
    <t>Age 60</t>
  </si>
  <si>
    <t>Age 65</t>
  </si>
  <si>
    <t>Joint Life Level</t>
  </si>
  <si>
    <t>100% spouse</t>
  </si>
  <si>
    <t>break1</t>
  </si>
  <si>
    <t>break2</t>
  </si>
  <si>
    <t>Break Even Amount</t>
  </si>
  <si>
    <t>We take no liability for the misuse of this calculator</t>
  </si>
  <si>
    <r>
      <t xml:space="preserve">Joint Life </t>
    </r>
    <r>
      <rPr>
        <sz val="11"/>
        <color rgb="FFFF0000"/>
        <rFont val="Calibri"/>
        <family val="2"/>
        <scheme val="minor"/>
      </rPr>
      <t>(100%)</t>
    </r>
    <r>
      <rPr>
        <sz val="11"/>
        <color theme="1"/>
        <rFont val="Calibri"/>
        <family val="2"/>
        <scheme val="minor"/>
      </rPr>
      <t xml:space="preserve"> Level</t>
    </r>
  </si>
  <si>
    <r>
      <t xml:space="preserve">Joint Life </t>
    </r>
    <r>
      <rPr>
        <sz val="11"/>
        <color rgb="FFFF0000"/>
        <rFont val="Calibri"/>
        <family val="2"/>
        <scheme val="minor"/>
      </rPr>
      <t xml:space="preserve">(50%) </t>
    </r>
    <r>
      <rPr>
        <sz val="11"/>
        <color theme="1"/>
        <rFont val="Calibri"/>
        <family val="2"/>
        <scheme val="minor"/>
      </rPr>
      <t>2.5% increase</t>
    </r>
  </si>
  <si>
    <t>Postcode only - Single Life</t>
  </si>
  <si>
    <t xml:space="preserve">Single Life </t>
  </si>
  <si>
    <t>No Gtee</t>
  </si>
  <si>
    <t>10yr Gtee</t>
  </si>
  <si>
    <t>Level</t>
  </si>
  <si>
    <t>RPI no floor</t>
  </si>
  <si>
    <t xml:space="preserve">Quote Basis: £100K fund value, average post code,  monthly in arrears without proportion, single life, adviser charge due taken </t>
  </si>
  <si>
    <t>Lifestyle/Health - Single Life</t>
  </si>
  <si>
    <t xml:space="preserve">Lifestyle/Health scenario: 10 units of alcohol weekly, HBP 1 med daily, Type 2 Diabetes, Retinopathy and Neuropathy, takes 1 med daily   </t>
  </si>
  <si>
    <t>Postcode only - Joint Life</t>
  </si>
  <si>
    <t xml:space="preserve">Joint Life </t>
  </si>
  <si>
    <t>Quote Basis: £100K fund value, average post code,  monthly in arrears without proportion, adviser charge due taken, 100% spouses pension with overlap</t>
  </si>
  <si>
    <t>Lifestyle/Health - Joint Life</t>
  </si>
  <si>
    <t>Single Life RPI Increase</t>
  </si>
  <si>
    <r>
      <t xml:space="preserve">Joint Life </t>
    </r>
    <r>
      <rPr>
        <sz val="11"/>
        <color rgb="FFFF0000"/>
        <rFont val="Calibri"/>
        <family val="2"/>
        <scheme val="minor"/>
      </rPr>
      <t>(100%)</t>
    </r>
    <r>
      <rPr>
        <sz val="11"/>
        <color theme="1"/>
        <rFont val="Calibri"/>
        <family val="2"/>
        <scheme val="minor"/>
      </rPr>
      <t xml:space="preserve"> RPI increase</t>
    </r>
  </si>
  <si>
    <r>
      <t xml:space="preserve">Joint Life </t>
    </r>
    <r>
      <rPr>
        <sz val="11"/>
        <color rgb="FFFF0000"/>
        <rFont val="Calibri"/>
        <family val="2"/>
        <scheme val="minor"/>
      </rPr>
      <t>(100%)</t>
    </r>
    <r>
      <rPr>
        <sz val="11"/>
        <color theme="1"/>
        <rFont val="Calibri"/>
        <family val="2"/>
        <scheme val="minor"/>
      </rPr>
      <t xml:space="preserve">  RPI increase</t>
    </r>
  </si>
  <si>
    <t>Health Conditions</t>
  </si>
  <si>
    <r>
      <t xml:space="preserve">Joint Life </t>
    </r>
    <r>
      <rPr>
        <sz val="11"/>
        <color rgb="FFFF0000"/>
        <rFont val="Calibri"/>
        <family val="2"/>
        <scheme val="minor"/>
      </rPr>
      <t xml:space="preserve">(100%) </t>
    </r>
    <r>
      <rPr>
        <sz val="11"/>
        <rFont val="Calibri"/>
        <family val="2"/>
        <scheme val="minor"/>
      </rPr>
      <t xml:space="preserve">RPI </t>
    </r>
    <r>
      <rPr>
        <sz val="11"/>
        <color theme="1"/>
        <rFont val="Calibri"/>
        <family val="2"/>
        <scheme val="minor"/>
      </rPr>
      <t>increase</t>
    </r>
  </si>
  <si>
    <t xml:space="preserve">*Lifestyle/Health scenario: 10 units of alcohol weekly, HBP 1 med daily, Type 2 Diabetes, Retinopathy and Neuropathy, takes 1 med daily   </t>
  </si>
  <si>
    <t>*Health Conditions</t>
  </si>
  <si>
    <t>100% spouse, 10 year Guarantee</t>
  </si>
  <si>
    <t>Joint Life RPI increase</t>
  </si>
  <si>
    <t>100%, 10 Year Guarantee</t>
  </si>
  <si>
    <t>These rates will change over time and none of the data from this calculator should be used to provide advice.</t>
  </si>
  <si>
    <t xml:space="preserve">The annuity rates on this calculator are based on: </t>
  </si>
  <si>
    <r>
      <t xml:space="preserve">Joint Life  </t>
    </r>
    <r>
      <rPr>
        <sz val="11"/>
        <color rgb="FFFF0000"/>
        <rFont val="Calibri"/>
        <family val="2"/>
        <scheme val="minor"/>
      </rPr>
      <t>(100%)</t>
    </r>
    <r>
      <rPr>
        <sz val="11"/>
        <color theme="1"/>
        <rFont val="Calibri"/>
        <family val="2"/>
        <scheme val="minor"/>
      </rPr>
      <t xml:space="preserve"> RPI increase</t>
    </r>
  </si>
  <si>
    <r>
      <t>Joint Life</t>
    </r>
    <r>
      <rPr>
        <sz val="11"/>
        <color rgb="FFFF0000"/>
        <rFont val="Calibri"/>
        <family val="2"/>
        <scheme val="minor"/>
      </rPr>
      <t xml:space="preserve"> (100%)</t>
    </r>
    <r>
      <rPr>
        <sz val="11"/>
        <color theme="1"/>
        <rFont val="Calibri"/>
        <family val="2"/>
        <scheme val="minor"/>
      </rPr>
      <t xml:space="preserve"> RPI increase</t>
    </r>
  </si>
  <si>
    <r>
      <t xml:space="preserve">Joint Life </t>
    </r>
    <r>
      <rPr>
        <sz val="11"/>
        <color rgb="FFFF0000"/>
        <rFont val="Calibri"/>
        <family val="2"/>
        <scheme val="minor"/>
      </rPr>
      <t xml:space="preserve">(100%) </t>
    </r>
    <r>
      <rPr>
        <sz val="11"/>
        <color theme="1"/>
        <rFont val="Calibri"/>
        <family val="2"/>
        <scheme val="minor"/>
      </rPr>
      <t xml:space="preserve"> RPI increase</t>
    </r>
  </si>
  <si>
    <t>Health Condition*</t>
  </si>
  <si>
    <r>
      <t xml:space="preserve">Dependant Age is same as applicant  </t>
    </r>
    <r>
      <rPr>
        <sz val="11"/>
        <color rgb="FFFF0000"/>
        <rFont val="Calibri"/>
        <family val="2"/>
        <scheme val="minor"/>
      </rPr>
      <t xml:space="preserve">No guarantee </t>
    </r>
    <r>
      <rPr>
        <sz val="11"/>
        <color theme="1"/>
        <rFont val="Calibri"/>
        <family val="2"/>
        <scheme val="minor"/>
      </rPr>
      <t xml:space="preserve">                                100% spouse                                    £100,000 fund</t>
    </r>
  </si>
  <si>
    <r>
      <t xml:space="preserve">Dependant Age is same as applicant </t>
    </r>
    <r>
      <rPr>
        <sz val="11"/>
        <color rgb="FFFF0000"/>
        <rFont val="Calibri"/>
        <family val="2"/>
        <scheme val="minor"/>
      </rPr>
      <t>10 year guarantee</t>
    </r>
    <r>
      <rPr>
        <sz val="11"/>
        <color theme="1"/>
        <rFont val="Calibri"/>
        <family val="2"/>
        <scheme val="minor"/>
      </rPr>
      <t xml:space="preserve">                                100% spouse                                    £100,000 fund</t>
    </r>
  </si>
  <si>
    <r>
      <t xml:space="preserve">Good Health Non Smokers </t>
    </r>
    <r>
      <rPr>
        <sz val="11"/>
        <color rgb="FFFF0000"/>
        <rFont val="Calibri"/>
        <family val="2"/>
        <scheme val="minor"/>
      </rPr>
      <t>10 Yr</t>
    </r>
    <r>
      <rPr>
        <sz val="11"/>
        <color theme="1"/>
        <rFont val="Calibri"/>
        <family val="2"/>
        <scheme val="minor"/>
      </rPr>
      <t xml:space="preserve"> Guarantee</t>
    </r>
  </si>
  <si>
    <r>
      <t>*Health Conditions</t>
    </r>
    <r>
      <rPr>
        <sz val="11"/>
        <color rgb="FFFF0000"/>
        <rFont val="Calibri"/>
        <family val="2"/>
        <scheme val="minor"/>
      </rPr>
      <t xml:space="preserve"> 10 Yr</t>
    </r>
    <r>
      <rPr>
        <sz val="11"/>
        <color theme="1"/>
        <rFont val="Calibri"/>
        <family val="2"/>
        <scheme val="minor"/>
      </rPr>
      <t xml:space="preserve"> Guarantee</t>
    </r>
  </si>
  <si>
    <t>Dependant Age is same as applicant. £100,000 fund</t>
  </si>
  <si>
    <t>Quote Basis: £100K fund value, average post code,  monthly in arrears without proportion, adviser charge due taken, (100% spouses pension with overlap)</t>
  </si>
  <si>
    <r>
      <t xml:space="preserve">The annuity rates on this calculator are based on rates provided by Just Retirement on </t>
    </r>
    <r>
      <rPr>
        <b/>
        <sz val="11"/>
        <color theme="1"/>
        <rFont val="Calibri"/>
        <family val="2"/>
        <scheme val="minor"/>
      </rPr>
      <t>13/07/2023</t>
    </r>
    <r>
      <rPr>
        <sz val="11"/>
        <color theme="1"/>
        <rFont val="Calibri"/>
        <family val="2"/>
        <scheme val="minor"/>
      </rPr>
      <t xml:space="preserve"> </t>
    </r>
  </si>
  <si>
    <t>Rates correct @ 24/10/2023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</si>
</sst>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164" formatCode="&quot;£&quot;#,##0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charset val="1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1" applyBorder="1"/>
    <xf numFmtId="0" fontId="0" fillId="0" borderId="0" xfId="0" applyAlignment="1">
      <alignment horizontal="centerContinuous"/>
    </xf>
    <xf numFmtId="0" fontId="3" fillId="0" borderId="0" xfId="0" applyFont="1" applyAlignment="1">
      <alignment horizontal="left"/>
    </xf>
    <xf numFmtId="0" fontId="0" fillId="3" borderId="1" xfId="0" applyFill="1" applyBorder="1"/>
    <xf numFmtId="164" fontId="0" fillId="0" borderId="1" xfId="0" applyNumberFormat="1" applyBorder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6" fontId="2" fillId="2" borderId="1" xfId="1" applyNumberFormat="1" applyBorder="1" applyProtection="1">
      <protection locked="0"/>
    </xf>
    <xf numFmtId="0" fontId="2" fillId="2" borderId="1" xfId="1" applyBorder="1" applyProtection="1">
      <protection locked="0"/>
    </xf>
    <xf numFmtId="0" fontId="5" fillId="0" borderId="0" xfId="0" applyFont="1"/>
    <xf numFmtId="164" fontId="5" fillId="0" borderId="0" xfId="0" applyNumberFormat="1" applyFont="1"/>
    <xf numFmtId="0" fontId="0" fillId="0" borderId="1" xfId="0" applyBorder="1" applyAlignment="1">
      <alignment horizontal="right"/>
    </xf>
    <xf numFmtId="0" fontId="0" fillId="0" borderId="0" xfId="0" applyProtection="1">
      <protection locked="0"/>
    </xf>
    <xf numFmtId="164" fontId="6" fillId="0" borderId="0" xfId="0" applyNumberFormat="1" applyFont="1"/>
    <xf numFmtId="164" fontId="6" fillId="0" borderId="2" xfId="0" applyNumberFormat="1" applyFont="1" applyBorder="1"/>
    <xf numFmtId="0" fontId="7" fillId="4" borderId="0" xfId="0" applyFont="1" applyFill="1"/>
    <xf numFmtId="10" fontId="0" fillId="5" borderId="1" xfId="0" applyNumberFormat="1" applyFill="1" applyBorder="1" applyAlignment="1">
      <alignment horizontal="center"/>
    </xf>
    <xf numFmtId="10" fontId="5" fillId="5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10" fontId="5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10" fontId="5" fillId="0" borderId="1" xfId="0" applyNumberFormat="1" applyFont="1" applyBorder="1" applyAlignment="1">
      <alignment horizontal="center" wrapText="1"/>
    </xf>
    <xf numFmtId="10" fontId="5" fillId="0" borderId="1" xfId="0" applyNumberFormat="1" applyFont="1" applyBorder="1" applyAlignment="1">
      <alignment horizontal="center"/>
    </xf>
    <xf numFmtId="0" fontId="8" fillId="10" borderId="0" xfId="0" applyFont="1" applyFill="1"/>
    <xf numFmtId="0" fontId="9" fillId="10" borderId="0" xfId="0" applyFont="1" applyFill="1"/>
    <xf numFmtId="0" fontId="10" fillId="0" borderId="0" xfId="0" applyFont="1"/>
    <xf numFmtId="0" fontId="3" fillId="0" borderId="4" xfId="0" applyFont="1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165" fontId="0" fillId="0" borderId="1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0" borderId="12" xfId="0" applyBorder="1"/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0" fillId="11" borderId="1" xfId="0" applyFill="1" applyBorder="1"/>
    <xf numFmtId="0" fontId="0" fillId="11" borderId="1" xfId="0" applyFill="1" applyBorder="1" applyAlignment="1">
      <alignment wrapText="1"/>
    </xf>
    <xf numFmtId="0" fontId="0" fillId="11" borderId="1" xfId="0" applyFill="1" applyBorder="1" applyAlignment="1">
      <alignment horizontal="center"/>
    </xf>
    <xf numFmtId="10" fontId="5" fillId="11" borderId="1" xfId="0" applyNumberFormat="1" applyFont="1" applyFill="1" applyBorder="1" applyAlignment="1">
      <alignment horizontal="center"/>
    </xf>
    <xf numFmtId="10" fontId="0" fillId="11" borderId="1" xfId="0" applyNumberFormat="1" applyFill="1" applyBorder="1" applyAlignment="1">
      <alignment horizontal="center"/>
    </xf>
    <xf numFmtId="0" fontId="0" fillId="11" borderId="0" xfId="0" applyFill="1"/>
    <xf numFmtId="1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/>
    </xf>
    <xf numFmtId="0" fontId="0" fillId="10" borderId="0" xfId="0" applyFill="1"/>
    <xf numFmtId="0" fontId="0" fillId="0" borderId="0" xfId="0" applyFill="1" applyBorder="1" applyAlignment="1">
      <alignment horizontal="center" vertical="center" wrapText="1"/>
    </xf>
    <xf numFmtId="0" fontId="2" fillId="2" borderId="1" xfId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10" fontId="5" fillId="0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1" xfId="0" applyNumberFormat="1" applyBorder="1" applyAlignment="1" applyProtection="1">
      <alignment horizontal="center" vertical="center" wrapText="1"/>
      <protection hidden="1"/>
    </xf>
    <xf numFmtId="10" fontId="0" fillId="0" borderId="1" xfId="0" applyNumberFormat="1" applyBorder="1" applyAlignment="1" applyProtection="1">
      <alignment horizontal="center" vertical="center"/>
      <protection hidden="1"/>
    </xf>
    <xf numFmtId="10" fontId="0" fillId="8" borderId="1" xfId="0" applyNumberFormat="1" applyFill="1" applyBorder="1" applyAlignment="1" applyProtection="1">
      <alignment horizontal="center" vertical="center" wrapText="1"/>
      <protection hidden="1"/>
    </xf>
    <xf numFmtId="10" fontId="0" fillId="8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164" fontId="0" fillId="0" borderId="1" xfId="0" applyNumberFormat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Annuity vs Scheme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85639142357708E-2"/>
          <c:y val="6.7159636541495316E-2"/>
          <c:w val="0.91851436085764226"/>
          <c:h val="0.863971039053189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Calculations!$F$13</c:f>
              <c:strCache>
                <c:ptCount val="1"/>
                <c:pt idx="0">
                  <c:v>Annuity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Calculations!$E$14:$E$63</c:f>
              <c:numCache>
                <c:formatCode>General</c:formatCode>
                <c:ptCount val="50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</c:numCache>
            </c:numRef>
          </c:cat>
          <c:val>
            <c:numRef>
              <c:f>Calculations!$F$14:$F$63</c:f>
              <c:numCache>
                <c:formatCode>"£"#,##0</c:formatCode>
                <c:ptCount val="50"/>
                <c:pt idx="0">
                  <c:v>6110</c:v>
                </c:pt>
                <c:pt idx="1">
                  <c:v>6110</c:v>
                </c:pt>
                <c:pt idx="2">
                  <c:v>6110</c:v>
                </c:pt>
                <c:pt idx="3">
                  <c:v>6110</c:v>
                </c:pt>
                <c:pt idx="4">
                  <c:v>6110</c:v>
                </c:pt>
                <c:pt idx="5">
                  <c:v>6110</c:v>
                </c:pt>
                <c:pt idx="6">
                  <c:v>6110</c:v>
                </c:pt>
                <c:pt idx="7">
                  <c:v>6110</c:v>
                </c:pt>
                <c:pt idx="8">
                  <c:v>6110</c:v>
                </c:pt>
                <c:pt idx="9">
                  <c:v>6110</c:v>
                </c:pt>
                <c:pt idx="10">
                  <c:v>6110</c:v>
                </c:pt>
                <c:pt idx="11">
                  <c:v>6110</c:v>
                </c:pt>
                <c:pt idx="12">
                  <c:v>6110</c:v>
                </c:pt>
                <c:pt idx="13">
                  <c:v>6110</c:v>
                </c:pt>
                <c:pt idx="14">
                  <c:v>6110</c:v>
                </c:pt>
                <c:pt idx="15">
                  <c:v>6110</c:v>
                </c:pt>
                <c:pt idx="16">
                  <c:v>6110</c:v>
                </c:pt>
                <c:pt idx="17">
                  <c:v>6110</c:v>
                </c:pt>
                <c:pt idx="18">
                  <c:v>6110</c:v>
                </c:pt>
                <c:pt idx="19">
                  <c:v>6110</c:v>
                </c:pt>
                <c:pt idx="20">
                  <c:v>6110</c:v>
                </c:pt>
                <c:pt idx="21">
                  <c:v>6110</c:v>
                </c:pt>
                <c:pt idx="22">
                  <c:v>6110</c:v>
                </c:pt>
                <c:pt idx="23">
                  <c:v>6110</c:v>
                </c:pt>
                <c:pt idx="24">
                  <c:v>6110</c:v>
                </c:pt>
                <c:pt idx="25">
                  <c:v>6110</c:v>
                </c:pt>
                <c:pt idx="26">
                  <c:v>6110</c:v>
                </c:pt>
                <c:pt idx="27">
                  <c:v>6110</c:v>
                </c:pt>
                <c:pt idx="28">
                  <c:v>6110</c:v>
                </c:pt>
                <c:pt idx="29">
                  <c:v>6110</c:v>
                </c:pt>
                <c:pt idx="30">
                  <c:v>6110</c:v>
                </c:pt>
                <c:pt idx="31">
                  <c:v>6110</c:v>
                </c:pt>
                <c:pt idx="32">
                  <c:v>6110</c:v>
                </c:pt>
                <c:pt idx="33">
                  <c:v>6110</c:v>
                </c:pt>
                <c:pt idx="34">
                  <c:v>6110</c:v>
                </c:pt>
                <c:pt idx="35">
                  <c:v>6110</c:v>
                </c:pt>
                <c:pt idx="36">
                  <c:v>6110</c:v>
                </c:pt>
                <c:pt idx="37">
                  <c:v>6110</c:v>
                </c:pt>
                <c:pt idx="38">
                  <c:v>6110</c:v>
                </c:pt>
                <c:pt idx="39">
                  <c:v>6110</c:v>
                </c:pt>
                <c:pt idx="40">
                  <c:v>6110</c:v>
                </c:pt>
                <c:pt idx="41">
                  <c:v>6110</c:v>
                </c:pt>
                <c:pt idx="42">
                  <c:v>6110</c:v>
                </c:pt>
                <c:pt idx="43">
                  <c:v>6110</c:v>
                </c:pt>
                <c:pt idx="44">
                  <c:v>6110</c:v>
                </c:pt>
                <c:pt idx="45">
                  <c:v>6110</c:v>
                </c:pt>
                <c:pt idx="46">
                  <c:v>6110</c:v>
                </c:pt>
                <c:pt idx="47">
                  <c:v>6110</c:v>
                </c:pt>
                <c:pt idx="48">
                  <c:v>6110</c:v>
                </c:pt>
                <c:pt idx="49">
                  <c:v>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E-4CA0-9F49-B3D29D114370}"/>
            </c:ext>
          </c:extLst>
        </c:ser>
        <c:ser>
          <c:idx val="3"/>
          <c:order val="3"/>
          <c:tx>
            <c:strRef>
              <c:f>Calculations!$H$13</c:f>
              <c:strCache>
                <c:ptCount val="1"/>
                <c:pt idx="0">
                  <c:v>Scheme Income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Calculations!$E$14:$E$63</c:f>
              <c:numCache>
                <c:formatCode>General</c:formatCode>
                <c:ptCount val="50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</c:numCache>
            </c:numRef>
          </c:cat>
          <c:val>
            <c:numRef>
              <c:f>Calculations!$H$14:$H$63</c:f>
              <c:numCache>
                <c:formatCode>"£"#,##0</c:formatCode>
                <c:ptCount val="50"/>
                <c:pt idx="0">
                  <c:v>3500</c:v>
                </c:pt>
                <c:pt idx="1">
                  <c:v>3605</c:v>
                </c:pt>
                <c:pt idx="2">
                  <c:v>3713.15</c:v>
                </c:pt>
                <c:pt idx="3">
                  <c:v>3824.5445</c:v>
                </c:pt>
                <c:pt idx="4">
                  <c:v>3939.280835</c:v>
                </c:pt>
                <c:pt idx="5">
                  <c:v>4057.45926005</c:v>
                </c:pt>
                <c:pt idx="6">
                  <c:v>4179.1830378515006</c:v>
                </c:pt>
                <c:pt idx="7">
                  <c:v>4304.558528987046</c:v>
                </c:pt>
                <c:pt idx="8">
                  <c:v>4433.6952848566571</c:v>
                </c:pt>
                <c:pt idx="9">
                  <c:v>4566.7061434023572</c:v>
                </c:pt>
                <c:pt idx="10">
                  <c:v>4703.7073277044283</c:v>
                </c:pt>
                <c:pt idx="11">
                  <c:v>4844.8185475355613</c:v>
                </c:pt>
                <c:pt idx="12">
                  <c:v>4990.1631039616286</c:v>
                </c:pt>
                <c:pt idx="13">
                  <c:v>5139.8679970804778</c:v>
                </c:pt>
                <c:pt idx="14">
                  <c:v>5294.0640369928924</c:v>
                </c:pt>
                <c:pt idx="15">
                  <c:v>5452.8859581026791</c:v>
                </c:pt>
                <c:pt idx="16">
                  <c:v>5616.4725368457594</c:v>
                </c:pt>
                <c:pt idx="17">
                  <c:v>5784.9667129511326</c:v>
                </c:pt>
                <c:pt idx="18">
                  <c:v>5958.5157143396664</c:v>
                </c:pt>
                <c:pt idx="19">
                  <c:v>6137.2711857698569</c:v>
                </c:pt>
                <c:pt idx="20">
                  <c:v>6321.3893213429528</c:v>
                </c:pt>
                <c:pt idx="21">
                  <c:v>6511.0310009832419</c:v>
                </c:pt>
                <c:pt idx="22">
                  <c:v>6706.3619310127397</c:v>
                </c:pt>
                <c:pt idx="23">
                  <c:v>6907.5527889431223</c:v>
                </c:pt>
                <c:pt idx="24">
                  <c:v>7114.779372611416</c:v>
                </c:pt>
                <c:pt idx="25">
                  <c:v>7328.2227537897588</c:v>
                </c:pt>
                <c:pt idx="26">
                  <c:v>7548.0694364034516</c:v>
                </c:pt>
                <c:pt idx="27">
                  <c:v>7774.5115194955551</c:v>
                </c:pt>
                <c:pt idx="28">
                  <c:v>8007.7468650804221</c:v>
                </c:pt>
                <c:pt idx="29">
                  <c:v>8247.9792710328347</c:v>
                </c:pt>
                <c:pt idx="30">
                  <c:v>8495.4186491638193</c:v>
                </c:pt>
                <c:pt idx="31">
                  <c:v>8750.2812086387348</c:v>
                </c:pt>
                <c:pt idx="32">
                  <c:v>9012.7896448978972</c:v>
                </c:pt>
                <c:pt idx="33">
                  <c:v>9283.1733342448351</c:v>
                </c:pt>
                <c:pt idx="34">
                  <c:v>9561.6685342721812</c:v>
                </c:pt>
                <c:pt idx="35">
                  <c:v>9848.5185903003476</c:v>
                </c:pt>
                <c:pt idx="36">
                  <c:v>10143.974148009358</c:v>
                </c:pt>
                <c:pt idx="37">
                  <c:v>10448.29337244964</c:v>
                </c:pt>
                <c:pt idx="38">
                  <c:v>10761.74217362313</c:v>
                </c:pt>
                <c:pt idx="39">
                  <c:v>11084.594438831824</c:v>
                </c:pt>
                <c:pt idx="40">
                  <c:v>11417.132271996779</c:v>
                </c:pt>
                <c:pt idx="41">
                  <c:v>11759.646240156682</c:v>
                </c:pt>
                <c:pt idx="42">
                  <c:v>12112.435627361383</c:v>
                </c:pt>
                <c:pt idx="43">
                  <c:v>12475.808696182225</c:v>
                </c:pt>
                <c:pt idx="44">
                  <c:v>12850.082957067692</c:v>
                </c:pt>
                <c:pt idx="45">
                  <c:v>13235.585445779723</c:v>
                </c:pt>
                <c:pt idx="46">
                  <c:v>13632.653009153115</c:v>
                </c:pt>
                <c:pt idx="47">
                  <c:v>14041.632599427709</c:v>
                </c:pt>
                <c:pt idx="48">
                  <c:v>14462.881577410541</c:v>
                </c:pt>
                <c:pt idx="49">
                  <c:v>14896.768024732857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3E-4CA0-9F49-B3D29D11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172160"/>
        <c:axId val="1517598576"/>
      </c:barChart>
      <c:lineChart>
        <c:grouping val="standard"/>
        <c:varyColors val="0"/>
        <c:ser>
          <c:idx val="0"/>
          <c:order val="0"/>
          <c:tx>
            <c:strRef>
              <c:f>Calculations!$G$13</c:f>
              <c:strCache>
                <c:ptCount val="1"/>
                <c:pt idx="0">
                  <c:v>Cumulative 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Calculations!$E$14:$E$63</c:f>
              <c:numCache>
                <c:formatCode>General</c:formatCode>
                <c:ptCount val="50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</c:numCache>
            </c:numRef>
          </c:cat>
          <c:val>
            <c:numRef>
              <c:f>Calculations!$G$14:$G$63</c:f>
              <c:numCache>
                <c:formatCode>"£"#,##0</c:formatCode>
                <c:ptCount val="50"/>
                <c:pt idx="0">
                  <c:v>6110</c:v>
                </c:pt>
                <c:pt idx="1">
                  <c:v>12220</c:v>
                </c:pt>
                <c:pt idx="2">
                  <c:v>18330</c:v>
                </c:pt>
                <c:pt idx="3">
                  <c:v>24440</c:v>
                </c:pt>
                <c:pt idx="4">
                  <c:v>30550</c:v>
                </c:pt>
                <c:pt idx="5">
                  <c:v>36660</c:v>
                </c:pt>
                <c:pt idx="6">
                  <c:v>42770</c:v>
                </c:pt>
                <c:pt idx="7">
                  <c:v>48880</c:v>
                </c:pt>
                <c:pt idx="8">
                  <c:v>54990</c:v>
                </c:pt>
                <c:pt idx="9">
                  <c:v>61100</c:v>
                </c:pt>
                <c:pt idx="10">
                  <c:v>67210</c:v>
                </c:pt>
                <c:pt idx="11">
                  <c:v>73320</c:v>
                </c:pt>
                <c:pt idx="12">
                  <c:v>79430</c:v>
                </c:pt>
                <c:pt idx="13">
                  <c:v>85540</c:v>
                </c:pt>
                <c:pt idx="14">
                  <c:v>91650</c:v>
                </c:pt>
                <c:pt idx="15">
                  <c:v>97760</c:v>
                </c:pt>
                <c:pt idx="16">
                  <c:v>103870</c:v>
                </c:pt>
                <c:pt idx="17">
                  <c:v>109980</c:v>
                </c:pt>
                <c:pt idx="18">
                  <c:v>116090</c:v>
                </c:pt>
                <c:pt idx="19">
                  <c:v>122200</c:v>
                </c:pt>
                <c:pt idx="20">
                  <c:v>128310</c:v>
                </c:pt>
                <c:pt idx="21">
                  <c:v>134420</c:v>
                </c:pt>
                <c:pt idx="22">
                  <c:v>140530</c:v>
                </c:pt>
                <c:pt idx="23">
                  <c:v>146640</c:v>
                </c:pt>
                <c:pt idx="24">
                  <c:v>152750</c:v>
                </c:pt>
                <c:pt idx="25">
                  <c:v>158860</c:v>
                </c:pt>
                <c:pt idx="26">
                  <c:v>164970</c:v>
                </c:pt>
                <c:pt idx="27">
                  <c:v>171080</c:v>
                </c:pt>
                <c:pt idx="28">
                  <c:v>177190</c:v>
                </c:pt>
                <c:pt idx="29">
                  <c:v>183300</c:v>
                </c:pt>
                <c:pt idx="30">
                  <c:v>189410</c:v>
                </c:pt>
                <c:pt idx="31">
                  <c:v>195520</c:v>
                </c:pt>
                <c:pt idx="32">
                  <c:v>201630</c:v>
                </c:pt>
                <c:pt idx="33">
                  <c:v>207740</c:v>
                </c:pt>
                <c:pt idx="34">
                  <c:v>213850</c:v>
                </c:pt>
                <c:pt idx="35">
                  <c:v>219960</c:v>
                </c:pt>
                <c:pt idx="36">
                  <c:v>226070</c:v>
                </c:pt>
                <c:pt idx="37">
                  <c:v>232180</c:v>
                </c:pt>
                <c:pt idx="38">
                  <c:v>238290</c:v>
                </c:pt>
                <c:pt idx="39">
                  <c:v>244400</c:v>
                </c:pt>
                <c:pt idx="40">
                  <c:v>250510</c:v>
                </c:pt>
                <c:pt idx="41">
                  <c:v>256620</c:v>
                </c:pt>
                <c:pt idx="42">
                  <c:v>262730</c:v>
                </c:pt>
                <c:pt idx="43">
                  <c:v>268840</c:v>
                </c:pt>
                <c:pt idx="44">
                  <c:v>274950</c:v>
                </c:pt>
                <c:pt idx="45">
                  <c:v>281060</c:v>
                </c:pt>
                <c:pt idx="46">
                  <c:v>287170</c:v>
                </c:pt>
                <c:pt idx="47">
                  <c:v>293280</c:v>
                </c:pt>
                <c:pt idx="48">
                  <c:v>299390</c:v>
                </c:pt>
                <c:pt idx="49">
                  <c:v>305500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4BBD-A166-C692D1605E19}"/>
            </c:ext>
          </c:extLst>
        </c:ser>
        <c:ser>
          <c:idx val="1"/>
          <c:order val="1"/>
          <c:tx>
            <c:strRef>
              <c:f>Calculations!$I$13</c:f>
              <c:strCache>
                <c:ptCount val="1"/>
                <c:pt idx="0">
                  <c:v>Scheme Cumulative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Calculations!$E$14:$E$63</c:f>
              <c:numCache>
                <c:formatCode>General</c:formatCode>
                <c:ptCount val="50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</c:numCache>
            </c:numRef>
          </c:cat>
          <c:val>
            <c:numRef>
              <c:f>Calculations!$I$14:$I$63</c:f>
              <c:numCache>
                <c:formatCode>"£"#,##0</c:formatCode>
                <c:ptCount val="50"/>
                <c:pt idx="0">
                  <c:v>3500</c:v>
                </c:pt>
                <c:pt idx="1">
                  <c:v>7105</c:v>
                </c:pt>
                <c:pt idx="2">
                  <c:v>10818.15</c:v>
                </c:pt>
                <c:pt idx="3">
                  <c:v>14642.6945</c:v>
                </c:pt>
                <c:pt idx="4">
                  <c:v>18581.975334999999</c:v>
                </c:pt>
                <c:pt idx="5">
                  <c:v>22639.434595049999</c:v>
                </c:pt>
                <c:pt idx="6">
                  <c:v>26818.6176329015</c:v>
                </c:pt>
                <c:pt idx="7">
                  <c:v>31123.176161888547</c:v>
                </c:pt>
                <c:pt idx="8">
                  <c:v>35556.871446745201</c:v>
                </c:pt>
                <c:pt idx="9">
                  <c:v>40123.577590147557</c:v>
                </c:pt>
                <c:pt idx="10">
                  <c:v>44827.284917851983</c:v>
                </c:pt>
                <c:pt idx="11">
                  <c:v>49672.103465387547</c:v>
                </c:pt>
                <c:pt idx="12">
                  <c:v>54662.266569349173</c:v>
                </c:pt>
                <c:pt idx="13">
                  <c:v>59802.134566429653</c:v>
                </c:pt>
                <c:pt idx="14">
                  <c:v>65096.198603422548</c:v>
                </c:pt>
                <c:pt idx="15">
                  <c:v>70549.084561525233</c:v>
                </c:pt>
                <c:pt idx="16">
                  <c:v>76165.557098370991</c:v>
                </c:pt>
                <c:pt idx="17">
                  <c:v>81950.523811322128</c:v>
                </c:pt>
                <c:pt idx="18">
                  <c:v>87909.039525661792</c:v>
                </c:pt>
                <c:pt idx="19">
                  <c:v>94046.310711431652</c:v>
                </c:pt>
                <c:pt idx="20">
                  <c:v>100367.70003277461</c:v>
                </c:pt>
                <c:pt idx="21">
                  <c:v>106878.73103375785</c:v>
                </c:pt>
                <c:pt idx="22">
                  <c:v>113585.09296477059</c:v>
                </c:pt>
                <c:pt idx="23">
                  <c:v>120492.64575371372</c:v>
                </c:pt>
                <c:pt idx="24">
                  <c:v>127607.42512632514</c:v>
                </c:pt>
                <c:pt idx="25">
                  <c:v>134935.64788011491</c:v>
                </c:pt>
                <c:pt idx="26">
                  <c:v>142483.71731651836</c:v>
                </c:pt>
                <c:pt idx="27">
                  <c:v>150258.22883601391</c:v>
                </c:pt>
                <c:pt idx="28">
                  <c:v>158265.97570109431</c:v>
                </c:pt>
                <c:pt idx="29">
                  <c:v>166513.95497212716</c:v>
                </c:pt>
                <c:pt idx="30">
                  <c:v>175009.37362129099</c:v>
                </c:pt>
                <c:pt idx="31">
                  <c:v>183759.65482992973</c:v>
                </c:pt>
                <c:pt idx="32">
                  <c:v>192772.44447482761</c:v>
                </c:pt>
                <c:pt idx="33">
                  <c:v>202055.61780907246</c:v>
                </c:pt>
                <c:pt idx="34">
                  <c:v>211617.28634334463</c:v>
                </c:pt>
                <c:pt idx="35">
                  <c:v>221465.80493364498</c:v>
                </c:pt>
                <c:pt idx="36">
                  <c:v>231609.77908165433</c:v>
                </c:pt>
                <c:pt idx="37">
                  <c:v>242058.07245410397</c:v>
                </c:pt>
                <c:pt idx="38">
                  <c:v>252819.81462772709</c:v>
                </c:pt>
                <c:pt idx="39">
                  <c:v>263904.40906655893</c:v>
                </c:pt>
                <c:pt idx="40">
                  <c:v>275321.54133855569</c:v>
                </c:pt>
                <c:pt idx="41">
                  <c:v>287081.18757871236</c:v>
                </c:pt>
                <c:pt idx="42">
                  <c:v>299193.62320607377</c:v>
                </c:pt>
                <c:pt idx="43">
                  <c:v>311669.43190225598</c:v>
                </c:pt>
                <c:pt idx="44">
                  <c:v>324519.51485932368</c:v>
                </c:pt>
                <c:pt idx="45">
                  <c:v>337755.10030510341</c:v>
                </c:pt>
                <c:pt idx="46">
                  <c:v>351387.75331425649</c:v>
                </c:pt>
                <c:pt idx="47">
                  <c:v>365429.38591368421</c:v>
                </c:pt>
                <c:pt idx="48">
                  <c:v>379892.26749109477</c:v>
                </c:pt>
                <c:pt idx="49">
                  <c:v>394789.03551582765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4-4BBD-A166-C692D1605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132608"/>
        <c:axId val="511135104"/>
      </c:lineChart>
      <c:catAx>
        <c:axId val="5111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135104"/>
        <c:crosses val="autoZero"/>
        <c:auto val="1"/>
        <c:lblAlgn val="ctr"/>
        <c:lblOffset val="100"/>
        <c:noMultiLvlLbl val="0"/>
      </c:catAx>
      <c:valAx>
        <c:axId val="5111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132608"/>
        <c:crosses val="autoZero"/>
        <c:crossBetween val="between"/>
      </c:valAx>
      <c:valAx>
        <c:axId val="1517598576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172160"/>
        <c:crosses val="max"/>
        <c:crossBetween val="between"/>
      </c:valAx>
      <c:catAx>
        <c:axId val="140817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759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828675</xdr:colOff>
      <xdr:row>0</xdr:row>
      <xdr:rowOff>0</xdr:rowOff>
    </xdr:from>
    <xdr:to>
      <xdr:col>8</xdr:col>
      <xdr:colOff>1238250</xdr:colOff>
      <xdr:row>3</xdr:row>
      <xdr:rowOff>19551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4C9633-B184-073A-4603-CA32DE74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0"/>
          <a:ext cx="1638300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22</xdr:col>
      <xdr:colOff>19050</xdr:colOff>
      <xdr:row>35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D0CC58-418B-4DD0-889C-0A0A42AE1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tabSelected="1" zoomScale="95" zoomScaleNormal="95" workbookViewId="0">
      <selection activeCell="B6" sqref="B6"/>
    </sheetView>
  </sheetViews>
  <sheetFormatPr defaultRowHeight="15" x14ac:dyDescent="0.25"/>
  <cols>
    <col min="1" max="1" width="41.42578125" customWidth="1"/>
    <col min="2" max="2" width="10.140625" bestFit="1" customWidth="1"/>
    <col min="6" max="6" width="19.28515625" customWidth="1"/>
    <col min="7" max="7" width="18.42578125" bestFit="1" customWidth="1"/>
    <col min="8" max="8" width="18.42578125" customWidth="1"/>
    <col min="9" max="9" width="18.85546875" bestFit="1" customWidth="1"/>
    <col min="10" max="10" width="9.140625" style="18"/>
    <col min="11" max="11" width="14.7109375" style="19" bestFit="1" customWidth="1"/>
    <col min="12" max="12" width="18.5703125" style="18" bestFit="1" customWidth="1"/>
    <col min="13" max="13" width="5.5703125" bestFit="1" customWidth="1"/>
    <col min="14" max="14" width="4" customWidth="1"/>
    <col min="15" max="15" width="27" customWidth="1"/>
    <col min="16" max="16" width="18.5703125" bestFit="1" customWidth="1"/>
    <col min="18" max="18" width="18.5703125" customWidth="1"/>
    <col min="19" max="19" width="4.42578125" bestFit="1" customWidth="1"/>
  </cols>
  <sheetData>
    <row r="1" spans="1:20" x14ac:dyDescent="0.25">
      <c r="A1" s="15" t="s">
        <v>72</v>
      </c>
      <c r="B1" s="14"/>
      <c r="C1" s="14"/>
      <c r="D1" s="14"/>
      <c r="E1" s="14"/>
      <c r="F1" s="14"/>
      <c r="G1" s="14"/>
    </row>
    <row r="2" spans="1:20" x14ac:dyDescent="0.25">
      <c r="B2" s="7"/>
      <c r="D2" s="7"/>
    </row>
    <row r="3" spans="1:20" x14ac:dyDescent="0.25">
      <c r="A3" s="20" t="s">
        <v>0</v>
      </c>
    </row>
    <row r="4" spans="1:20" ht="60" x14ac:dyDescent="0.25">
      <c r="A4" s="78">
        <v>65</v>
      </c>
      <c r="B4" s="12" t="s">
        <v>1</v>
      </c>
      <c r="C4" s="12" t="s">
        <v>37</v>
      </c>
      <c r="D4" s="12" t="s">
        <v>52</v>
      </c>
      <c r="E4" s="12" t="s">
        <v>54</v>
      </c>
      <c r="F4" s="77"/>
      <c r="G4" s="77"/>
    </row>
    <row r="5" spans="1:20" x14ac:dyDescent="0.25">
      <c r="A5" s="11" t="s">
        <v>5</v>
      </c>
      <c r="B5" s="85">
        <f>VLOOKUP($A$4,Data!A4:E14,2,0)</f>
        <v>6.7556999999999992E-2</v>
      </c>
      <c r="C5" s="85">
        <f>VLOOKUP(A4,Data!A4:E14,3,0)</f>
        <v>6.1126800000000002E-2</v>
      </c>
      <c r="D5" s="85">
        <f>VLOOKUP(A4,Data!A4:E14,4,0)</f>
        <v>4.2659999999999997E-2</v>
      </c>
      <c r="E5" s="85">
        <f>VLOOKUP(A4,Data!A4:E14,5,0)</f>
        <v>3.6738E-2</v>
      </c>
      <c r="F5" s="74"/>
      <c r="G5" s="74"/>
      <c r="J5" s="91">
        <f>Sheet1!N4</f>
        <v>84</v>
      </c>
      <c r="K5" s="28" t="s">
        <v>6</v>
      </c>
    </row>
    <row r="6" spans="1:20" x14ac:dyDescent="0.25">
      <c r="A6" s="11" t="s">
        <v>58</v>
      </c>
      <c r="B6" s="85">
        <f>VLOOKUP(A4,Data!G4:K14,2,0)</f>
        <v>7.6614000000000002E-2</v>
      </c>
      <c r="C6" s="86">
        <f>VLOOKUP(A4,Data!G4:K14,3,0)</f>
        <v>6.23364E-2</v>
      </c>
      <c r="D6" s="86">
        <f>VLOOKUP(A4,Data!G4:K14,4,0)</f>
        <v>5.1146999999999998E-2</v>
      </c>
      <c r="E6" s="86">
        <f>VLOOKUP(A4,Data!G4:K14,5,0)</f>
        <v>3.8090399999999996E-2</v>
      </c>
      <c r="F6" s="75"/>
      <c r="G6" s="75"/>
      <c r="J6" s="91">
        <f>Sheet1!N5</f>
        <v>100</v>
      </c>
      <c r="K6" s="28" t="s">
        <v>7</v>
      </c>
    </row>
    <row r="7" spans="1:20" x14ac:dyDescent="0.25">
      <c r="A7" s="79" t="s">
        <v>70</v>
      </c>
      <c r="B7" s="87">
        <f>VLOOKUP(A4,Data!A26:E36,2,0)</f>
        <v>6.7102800000000004E-2</v>
      </c>
      <c r="C7" s="87">
        <f>VLOOKUP(A4,Data!A26:E36,3,0)</f>
        <v>6.0733800000000004E-2</v>
      </c>
      <c r="D7" s="88">
        <f>VLOOKUP(A4,Data!A26:E36,4,0)</f>
        <v>4.24164E-2</v>
      </c>
      <c r="E7" s="88">
        <f>VLOOKUP(A4,Data!A26:E36,5,0)</f>
        <v>3.6546600000000005E-2</v>
      </c>
      <c r="F7" s="75"/>
      <c r="G7" s="75"/>
      <c r="K7" s="19">
        <f>'Just Rates'!B21:K21</f>
        <v>0</v>
      </c>
    </row>
    <row r="8" spans="1:20" x14ac:dyDescent="0.25">
      <c r="A8" s="79" t="s">
        <v>71</v>
      </c>
      <c r="B8" s="87">
        <f>VLOOKUP(A4,Data!G26:K36,2,0)</f>
        <v>7.4617800000000012E-2</v>
      </c>
      <c r="C8" s="87">
        <f>VLOOKUP(A4,Data!G26:K36,3,0)</f>
        <v>6.0970200000000002E-2</v>
      </c>
      <c r="D8" s="87">
        <f>VLOOKUP(A4,Data!G26:K36,4,0)</f>
        <v>4.9949400000000005E-2</v>
      </c>
      <c r="E8" s="87">
        <f>VLOOKUP(A4,Data!G26:K36,5,0)</f>
        <v>3.74028E-2</v>
      </c>
      <c r="F8" s="75"/>
      <c r="G8" s="75"/>
    </row>
    <row r="9" spans="1:20" x14ac:dyDescent="0.25">
      <c r="A9" s="73"/>
      <c r="B9" s="74"/>
      <c r="C9" s="75"/>
      <c r="D9" s="75"/>
      <c r="E9" s="75"/>
      <c r="F9" s="75"/>
      <c r="G9" s="75"/>
    </row>
    <row r="10" spans="1:20" x14ac:dyDescent="0.25">
      <c r="A10" s="73"/>
      <c r="B10" s="74"/>
      <c r="C10" s="75"/>
      <c r="D10" s="75"/>
      <c r="E10" s="75"/>
      <c r="F10" s="75"/>
      <c r="G10" s="75"/>
    </row>
    <row r="11" spans="1:20" x14ac:dyDescent="0.25">
      <c r="K11" s="92" t="s">
        <v>57</v>
      </c>
      <c r="L11" s="92"/>
      <c r="M11" s="92"/>
      <c r="N11" s="92"/>
      <c r="O11" s="92"/>
      <c r="P11" s="92"/>
      <c r="Q11" s="92"/>
      <c r="R11" s="92"/>
      <c r="S11" s="92"/>
      <c r="T11" s="92"/>
    </row>
    <row r="13" spans="1:20" x14ac:dyDescent="0.25">
      <c r="A13" s="16" t="s">
        <v>10</v>
      </c>
      <c r="B13" s="16">
        <f>Calculations!A4</f>
        <v>65</v>
      </c>
      <c r="E13" s="25" t="s">
        <v>11</v>
      </c>
      <c r="F13" s="25" t="s">
        <v>12</v>
      </c>
      <c r="G13" s="25" t="s">
        <v>13</v>
      </c>
      <c r="H13" s="25" t="s">
        <v>14</v>
      </c>
      <c r="I13" s="25" t="s">
        <v>15</v>
      </c>
      <c r="J13" s="23"/>
      <c r="K13"/>
      <c r="L13"/>
    </row>
    <row r="14" spans="1:20" x14ac:dyDescent="0.25">
      <c r="A14" s="4" t="s">
        <v>17</v>
      </c>
      <c r="B14" s="21">
        <v>100000</v>
      </c>
      <c r="E14" s="89">
        <f>Sheet1!B3</f>
        <v>65</v>
      </c>
      <c r="F14" s="90">
        <f>Sheet1!C3</f>
        <v>6110</v>
      </c>
      <c r="G14" s="90">
        <f>Sheet1!D3</f>
        <v>6110</v>
      </c>
      <c r="H14" s="90">
        <f>Sheet1!E3</f>
        <v>3500</v>
      </c>
      <c r="I14" s="90">
        <f>Sheet1!F3</f>
        <v>3500</v>
      </c>
      <c r="K14" t="s">
        <v>73</v>
      </c>
    </row>
    <row r="15" spans="1:20" x14ac:dyDescent="0.25">
      <c r="A15" s="4" t="s">
        <v>18</v>
      </c>
      <c r="B15" s="22">
        <v>6.11</v>
      </c>
      <c r="E15" s="89">
        <f>Sheet1!B4</f>
        <v>66</v>
      </c>
      <c r="F15" s="90">
        <f>Sheet1!C4</f>
        <v>6110</v>
      </c>
      <c r="G15" s="90">
        <f>Sheet1!D4</f>
        <v>12220</v>
      </c>
      <c r="H15" s="90">
        <f>Sheet1!E4</f>
        <v>3605</v>
      </c>
      <c r="I15" s="90">
        <f>Sheet1!F4</f>
        <v>7105</v>
      </c>
    </row>
    <row r="16" spans="1:20" x14ac:dyDescent="0.25">
      <c r="A16" s="4" t="s">
        <v>20</v>
      </c>
      <c r="B16" s="22">
        <v>0</v>
      </c>
      <c r="E16" s="89">
        <f>Sheet1!B5</f>
        <v>67</v>
      </c>
      <c r="F16" s="90">
        <f>Sheet1!C5</f>
        <v>6110</v>
      </c>
      <c r="G16" s="90">
        <f>Sheet1!D5</f>
        <v>18330</v>
      </c>
      <c r="H16" s="90">
        <f>Sheet1!E5</f>
        <v>3713.15</v>
      </c>
      <c r="I16" s="90">
        <f>Sheet1!F5</f>
        <v>10818.15</v>
      </c>
      <c r="K16" s="27" t="s">
        <v>9</v>
      </c>
    </row>
    <row r="17" spans="1:15" x14ac:dyDescent="0.25">
      <c r="B17" s="26"/>
      <c r="E17" s="89">
        <f>Sheet1!B6</f>
        <v>68</v>
      </c>
      <c r="F17" s="90">
        <f>Sheet1!C6</f>
        <v>6110</v>
      </c>
      <c r="G17" s="90">
        <f>Sheet1!D6</f>
        <v>24440</v>
      </c>
      <c r="H17" s="90">
        <f>Sheet1!E6</f>
        <v>3824.5445</v>
      </c>
      <c r="I17" s="90">
        <f>Sheet1!F6</f>
        <v>14642.6945</v>
      </c>
      <c r="K17" s="27" t="s">
        <v>16</v>
      </c>
      <c r="L17" s="23"/>
      <c r="M17" s="23"/>
      <c r="N17" s="23"/>
    </row>
    <row r="18" spans="1:15" ht="15" customHeight="1" x14ac:dyDescent="0.25">
      <c r="A18" s="4" t="s">
        <v>21</v>
      </c>
      <c r="B18" s="21">
        <v>3500</v>
      </c>
      <c r="E18" s="89">
        <f>Sheet1!B7</f>
        <v>69</v>
      </c>
      <c r="F18" s="90">
        <f>Sheet1!C7</f>
        <v>6110</v>
      </c>
      <c r="G18" s="90">
        <f>Sheet1!D7</f>
        <v>30550</v>
      </c>
      <c r="H18" s="90">
        <f>Sheet1!E7</f>
        <v>3939.280835</v>
      </c>
      <c r="I18" s="90">
        <f>Sheet1!F7</f>
        <v>18581.975334999999</v>
      </c>
      <c r="M18" s="23"/>
      <c r="N18" s="23"/>
    </row>
    <row r="19" spans="1:15" ht="15" customHeight="1" x14ac:dyDescent="0.25">
      <c r="A19" s="4" t="s">
        <v>23</v>
      </c>
      <c r="B19" s="22">
        <v>3</v>
      </c>
      <c r="E19" s="89">
        <f>Sheet1!B8</f>
        <v>70</v>
      </c>
      <c r="F19" s="90">
        <f>Sheet1!C8</f>
        <v>6110</v>
      </c>
      <c r="G19" s="90">
        <f>Sheet1!D8</f>
        <v>36660</v>
      </c>
      <c r="H19" s="90">
        <f>Sheet1!E8</f>
        <v>4057.45926005</v>
      </c>
      <c r="I19" s="90">
        <f>Sheet1!F8</f>
        <v>22639.434595049999</v>
      </c>
      <c r="K19" s="27" t="s">
        <v>19</v>
      </c>
      <c r="M19" s="23"/>
      <c r="N19" s="23"/>
    </row>
    <row r="20" spans="1:15" ht="15" customHeight="1" x14ac:dyDescent="0.25">
      <c r="A20" s="4" t="s">
        <v>24</v>
      </c>
      <c r="B20" s="22">
        <v>0</v>
      </c>
      <c r="E20" s="89">
        <f>Sheet1!B9</f>
        <v>71</v>
      </c>
      <c r="F20" s="90">
        <f>Sheet1!C9</f>
        <v>6110</v>
      </c>
      <c r="G20" s="90">
        <f>Sheet1!D9</f>
        <v>42770</v>
      </c>
      <c r="H20" s="90">
        <f>Sheet1!E9</f>
        <v>4179.1830378515006</v>
      </c>
      <c r="I20" s="90">
        <f>Sheet1!F9</f>
        <v>26818.6176329015</v>
      </c>
      <c r="M20" s="23"/>
      <c r="N20" s="23"/>
    </row>
    <row r="21" spans="1:15" ht="15" customHeight="1" x14ac:dyDescent="0.25">
      <c r="B21" s="18">
        <f>B13+B20</f>
        <v>65</v>
      </c>
      <c r="E21" s="89">
        <f>Sheet1!B10</f>
        <v>72</v>
      </c>
      <c r="F21" s="90">
        <f>Sheet1!C10</f>
        <v>6110</v>
      </c>
      <c r="G21" s="90">
        <f>Sheet1!D10</f>
        <v>48880</v>
      </c>
      <c r="H21" s="90">
        <f>Sheet1!E10</f>
        <v>4304.558528987046</v>
      </c>
      <c r="I21" s="90">
        <f>Sheet1!F10</f>
        <v>31123.176161888547</v>
      </c>
      <c r="K21" s="29" t="s">
        <v>22</v>
      </c>
      <c r="M21" s="23"/>
      <c r="N21" s="23"/>
    </row>
    <row r="22" spans="1:15" ht="15" customHeight="1" x14ac:dyDescent="0.25">
      <c r="E22" s="89">
        <f>Sheet1!B11</f>
        <v>73</v>
      </c>
      <c r="F22" s="90">
        <f>Sheet1!C11</f>
        <v>6110</v>
      </c>
      <c r="G22" s="90">
        <f>Sheet1!D11</f>
        <v>54990</v>
      </c>
      <c r="H22" s="90">
        <f>Sheet1!E11</f>
        <v>4433.6952848566571</v>
      </c>
      <c r="I22" s="90">
        <f>Sheet1!F11</f>
        <v>35556.871446745201</v>
      </c>
      <c r="K22" s="29"/>
      <c r="M22" s="23"/>
      <c r="N22" s="23"/>
    </row>
    <row r="23" spans="1:15" ht="15" customHeight="1" x14ac:dyDescent="0.25">
      <c r="E23" s="89">
        <f>Sheet1!B12</f>
        <v>74</v>
      </c>
      <c r="F23" s="90">
        <f>Sheet1!C12</f>
        <v>6110</v>
      </c>
      <c r="G23" s="90">
        <f>Sheet1!D12</f>
        <v>61100</v>
      </c>
      <c r="H23" s="90">
        <f>Sheet1!E12</f>
        <v>4566.7061434023572</v>
      </c>
      <c r="I23" s="90">
        <f>Sheet1!F12</f>
        <v>40123.577590147557</v>
      </c>
      <c r="K23" s="29" t="s">
        <v>63</v>
      </c>
      <c r="M23" s="23"/>
      <c r="N23" s="23"/>
      <c r="O23" s="76" t="str">
        <f>'Just Rates'!B2</f>
        <v>Rates correct @ 24/10/2023</v>
      </c>
    </row>
    <row r="24" spans="1:15" ht="15" customHeight="1" x14ac:dyDescent="0.25">
      <c r="E24" s="89">
        <f>Sheet1!B13</f>
        <v>75</v>
      </c>
      <c r="F24" s="90">
        <f>Sheet1!C13</f>
        <v>6110</v>
      </c>
      <c r="G24" s="90">
        <f>Sheet1!D13</f>
        <v>67210</v>
      </c>
      <c r="H24" s="90">
        <f>Sheet1!E13</f>
        <v>4703.7073277044283</v>
      </c>
      <c r="I24" s="90">
        <f>Sheet1!F13</f>
        <v>44827.284917851983</v>
      </c>
      <c r="K24" s="29" t="s">
        <v>62</v>
      </c>
      <c r="M24" s="23"/>
      <c r="N24" s="23"/>
    </row>
    <row r="25" spans="1:15" x14ac:dyDescent="0.25">
      <c r="E25" s="89">
        <f>Sheet1!B14</f>
        <v>76</v>
      </c>
      <c r="F25" s="90">
        <f>Sheet1!C14</f>
        <v>6110</v>
      </c>
      <c r="G25" s="90">
        <f>Sheet1!D14</f>
        <v>73320</v>
      </c>
      <c r="H25" s="90">
        <f>Sheet1!E14</f>
        <v>4844.8185475355613</v>
      </c>
      <c r="I25" s="90">
        <f>Sheet1!F14</f>
        <v>49672.103465387547</v>
      </c>
      <c r="K25" s="27"/>
      <c r="M25" s="23"/>
      <c r="N25" s="23"/>
    </row>
    <row r="26" spans="1:15" x14ac:dyDescent="0.25">
      <c r="E26" s="89">
        <f>Sheet1!B15</f>
        <v>77</v>
      </c>
      <c r="F26" s="90">
        <f>Sheet1!C15</f>
        <v>6110</v>
      </c>
      <c r="G26" s="90">
        <f>Sheet1!D15</f>
        <v>79430</v>
      </c>
      <c r="H26" s="90">
        <f>Sheet1!E15</f>
        <v>4990.1631039616286</v>
      </c>
      <c r="I26" s="90">
        <f>Sheet1!F15</f>
        <v>54662.266569349173</v>
      </c>
      <c r="K26" s="29" t="s">
        <v>25</v>
      </c>
      <c r="M26" s="23"/>
      <c r="N26" s="23"/>
    </row>
    <row r="27" spans="1:15" x14ac:dyDescent="0.25">
      <c r="E27" s="89">
        <f>Sheet1!B16</f>
        <v>78</v>
      </c>
      <c r="F27" s="90">
        <f>Sheet1!C16</f>
        <v>6110</v>
      </c>
      <c r="G27" s="90">
        <f>Sheet1!D16</f>
        <v>85540</v>
      </c>
      <c r="H27" s="90">
        <f>Sheet1!E16</f>
        <v>5139.8679970804778</v>
      </c>
      <c r="I27" s="90">
        <f>Sheet1!F16</f>
        <v>59802.134566429653</v>
      </c>
      <c r="K27" s="27" t="s">
        <v>36</v>
      </c>
      <c r="M27" s="23"/>
      <c r="N27" s="23"/>
    </row>
    <row r="28" spans="1:15" x14ac:dyDescent="0.25">
      <c r="E28" s="89">
        <f>Sheet1!B17</f>
        <v>79</v>
      </c>
      <c r="F28" s="90">
        <f>Sheet1!C17</f>
        <v>6110</v>
      </c>
      <c r="G28" s="90">
        <f>Sheet1!D17</f>
        <v>91650</v>
      </c>
      <c r="H28" s="90">
        <f>Sheet1!E17</f>
        <v>5294.0640369928924</v>
      </c>
      <c r="I28" s="90">
        <f>Sheet1!F17</f>
        <v>65096.198603422548</v>
      </c>
      <c r="K28" s="27"/>
      <c r="M28" s="23"/>
      <c r="N28" s="23"/>
    </row>
    <row r="29" spans="1:15" x14ac:dyDescent="0.25">
      <c r="E29" s="89">
        <f>Sheet1!B18</f>
        <v>80</v>
      </c>
      <c r="F29" s="90">
        <f>Sheet1!C18</f>
        <v>6110</v>
      </c>
      <c r="G29" s="90">
        <f>Sheet1!D18</f>
        <v>97760</v>
      </c>
      <c r="H29" s="90">
        <f>Sheet1!E18</f>
        <v>5452.8859581026791</v>
      </c>
      <c r="I29" s="90">
        <f>Sheet1!F18</f>
        <v>70549.084561525233</v>
      </c>
      <c r="K29" t="s">
        <v>74</v>
      </c>
      <c r="M29" s="23"/>
      <c r="N29" s="23"/>
    </row>
    <row r="30" spans="1:15" x14ac:dyDescent="0.25">
      <c r="E30" s="89">
        <f>Sheet1!B19</f>
        <v>81</v>
      </c>
      <c r="F30" s="90">
        <f>Sheet1!C19</f>
        <v>6110</v>
      </c>
      <c r="G30" s="90">
        <f>Sheet1!D19</f>
        <v>103870</v>
      </c>
      <c r="H30" s="90">
        <f>Sheet1!E19</f>
        <v>5616.4725368457594</v>
      </c>
      <c r="I30" s="90">
        <f>Sheet1!F19</f>
        <v>76165.557098370991</v>
      </c>
      <c r="M30" s="23"/>
      <c r="N30" s="23"/>
    </row>
    <row r="31" spans="1:15" x14ac:dyDescent="0.25">
      <c r="E31" s="89">
        <f>Sheet1!B20</f>
        <v>82</v>
      </c>
      <c r="F31" s="90">
        <f>Sheet1!C20</f>
        <v>6110</v>
      </c>
      <c r="G31" s="90">
        <f>Sheet1!D20</f>
        <v>109980</v>
      </c>
      <c r="H31" s="90">
        <f>Sheet1!E20</f>
        <v>5784.9667129511326</v>
      </c>
      <c r="I31" s="90">
        <f>Sheet1!F20</f>
        <v>81950.523811322128</v>
      </c>
      <c r="M31" s="23"/>
      <c r="N31" s="23"/>
    </row>
    <row r="32" spans="1:15" x14ac:dyDescent="0.25">
      <c r="E32" s="89">
        <f>Sheet1!B21</f>
        <v>83</v>
      </c>
      <c r="F32" s="90">
        <f>Sheet1!C21</f>
        <v>6110</v>
      </c>
      <c r="G32" s="90">
        <f>Sheet1!D21</f>
        <v>116090</v>
      </c>
      <c r="H32" s="90">
        <f>Sheet1!E21</f>
        <v>5958.5157143396664</v>
      </c>
      <c r="I32" s="90">
        <f>Sheet1!F21</f>
        <v>87909.039525661792</v>
      </c>
      <c r="M32" s="23"/>
      <c r="N32" s="23"/>
    </row>
    <row r="33" spans="5:14" x14ac:dyDescent="0.25">
      <c r="E33" s="89">
        <f>Sheet1!B22</f>
        <v>84</v>
      </c>
      <c r="F33" s="90">
        <f>Sheet1!C22</f>
        <v>6110</v>
      </c>
      <c r="G33" s="90">
        <f>Sheet1!D22</f>
        <v>122200</v>
      </c>
      <c r="H33" s="90">
        <f>Sheet1!E22</f>
        <v>6137.2711857698569</v>
      </c>
      <c r="I33" s="90">
        <f>Sheet1!F22</f>
        <v>94046.310711431652</v>
      </c>
      <c r="M33" s="23"/>
      <c r="N33" s="23"/>
    </row>
    <row r="34" spans="5:14" x14ac:dyDescent="0.25">
      <c r="E34" s="89">
        <f>Sheet1!B23</f>
        <v>85</v>
      </c>
      <c r="F34" s="90">
        <f>Sheet1!C23</f>
        <v>6110</v>
      </c>
      <c r="G34" s="90">
        <f>Sheet1!D23</f>
        <v>128310</v>
      </c>
      <c r="H34" s="90">
        <f>Sheet1!E23</f>
        <v>6321.3893213429528</v>
      </c>
      <c r="I34" s="90">
        <f>Sheet1!F23</f>
        <v>100367.70003277461</v>
      </c>
      <c r="M34" s="23"/>
      <c r="N34" s="23"/>
    </row>
    <row r="35" spans="5:14" x14ac:dyDescent="0.25">
      <c r="E35" s="89">
        <f>Sheet1!B24</f>
        <v>86</v>
      </c>
      <c r="F35" s="90">
        <f>Sheet1!C24</f>
        <v>6110</v>
      </c>
      <c r="G35" s="90">
        <f>Sheet1!D24</f>
        <v>134420</v>
      </c>
      <c r="H35" s="90">
        <f>Sheet1!E24</f>
        <v>6511.0310009832419</v>
      </c>
      <c r="I35" s="90">
        <f>Sheet1!F24</f>
        <v>106878.73103375785</v>
      </c>
      <c r="M35" s="23"/>
      <c r="N35" s="23"/>
    </row>
    <row r="36" spans="5:14" x14ac:dyDescent="0.25">
      <c r="E36" s="89">
        <f>Sheet1!B25</f>
        <v>87</v>
      </c>
      <c r="F36" s="90">
        <f>Sheet1!C25</f>
        <v>6110</v>
      </c>
      <c r="G36" s="90">
        <f>Sheet1!D25</f>
        <v>140530</v>
      </c>
      <c r="H36" s="90">
        <f>Sheet1!E25</f>
        <v>6706.3619310127397</v>
      </c>
      <c r="I36" s="90">
        <f>Sheet1!F25</f>
        <v>113585.09296477059</v>
      </c>
      <c r="M36" s="23"/>
      <c r="N36" s="23"/>
    </row>
    <row r="37" spans="5:14" x14ac:dyDescent="0.25">
      <c r="E37" s="89">
        <f>Sheet1!B26</f>
        <v>88</v>
      </c>
      <c r="F37" s="90">
        <f>Sheet1!C26</f>
        <v>6110</v>
      </c>
      <c r="G37" s="90">
        <f>Sheet1!D26</f>
        <v>146640</v>
      </c>
      <c r="H37" s="90">
        <f>Sheet1!E26</f>
        <v>6907.5527889431223</v>
      </c>
      <c r="I37" s="90">
        <f>Sheet1!F26</f>
        <v>120492.64575371372</v>
      </c>
      <c r="M37" s="23"/>
      <c r="N37" s="23"/>
    </row>
    <row r="38" spans="5:14" x14ac:dyDescent="0.25">
      <c r="E38" s="89">
        <f>Sheet1!B27</f>
        <v>89</v>
      </c>
      <c r="F38" s="90">
        <f>Sheet1!C27</f>
        <v>6110</v>
      </c>
      <c r="G38" s="90">
        <f>Sheet1!D27</f>
        <v>152750</v>
      </c>
      <c r="H38" s="90">
        <f>Sheet1!E27</f>
        <v>7114.779372611416</v>
      </c>
      <c r="I38" s="90">
        <f>Sheet1!F27</f>
        <v>127607.42512632514</v>
      </c>
      <c r="M38" s="23"/>
      <c r="N38" s="23"/>
    </row>
    <row r="39" spans="5:14" x14ac:dyDescent="0.25">
      <c r="E39" s="89">
        <f>Sheet1!B28</f>
        <v>90</v>
      </c>
      <c r="F39" s="90">
        <f>Sheet1!C28</f>
        <v>6110</v>
      </c>
      <c r="G39" s="90">
        <f>Sheet1!D28</f>
        <v>158860</v>
      </c>
      <c r="H39" s="90">
        <f>Sheet1!E28</f>
        <v>7328.2227537897588</v>
      </c>
      <c r="I39" s="90">
        <f>Sheet1!F28</f>
        <v>134935.64788011491</v>
      </c>
      <c r="M39" s="23"/>
      <c r="N39" s="23"/>
    </row>
    <row r="40" spans="5:14" x14ac:dyDescent="0.25">
      <c r="E40" s="89">
        <f>Sheet1!B29</f>
        <v>91</v>
      </c>
      <c r="F40" s="90">
        <f>Sheet1!C29</f>
        <v>6110</v>
      </c>
      <c r="G40" s="90">
        <f>Sheet1!D29</f>
        <v>164970</v>
      </c>
      <c r="H40" s="90">
        <f>Sheet1!E29</f>
        <v>7548.0694364034516</v>
      </c>
      <c r="I40" s="90">
        <f>Sheet1!F29</f>
        <v>142483.71731651836</v>
      </c>
      <c r="M40" s="23"/>
      <c r="N40" s="23"/>
    </row>
    <row r="41" spans="5:14" x14ac:dyDescent="0.25">
      <c r="E41" s="89">
        <f>Sheet1!B30</f>
        <v>92</v>
      </c>
      <c r="F41" s="90">
        <f>Sheet1!C30</f>
        <v>6110</v>
      </c>
      <c r="G41" s="90">
        <f>Sheet1!D30</f>
        <v>171080</v>
      </c>
      <c r="H41" s="90">
        <f>Sheet1!E30</f>
        <v>7774.5115194955551</v>
      </c>
      <c r="I41" s="90">
        <f>Sheet1!F30</f>
        <v>150258.22883601391</v>
      </c>
      <c r="M41" s="23"/>
      <c r="N41" s="23"/>
    </row>
    <row r="42" spans="5:14" x14ac:dyDescent="0.25">
      <c r="E42" s="89">
        <f>Sheet1!B31</f>
        <v>93</v>
      </c>
      <c r="F42" s="90">
        <f>Sheet1!C31</f>
        <v>6110</v>
      </c>
      <c r="G42" s="90">
        <f>Sheet1!D31</f>
        <v>177190</v>
      </c>
      <c r="H42" s="90">
        <f>Sheet1!E31</f>
        <v>8007.7468650804221</v>
      </c>
      <c r="I42" s="90">
        <f>Sheet1!F31</f>
        <v>158265.97570109431</v>
      </c>
      <c r="M42" s="23"/>
      <c r="N42" s="23"/>
    </row>
    <row r="43" spans="5:14" x14ac:dyDescent="0.25">
      <c r="E43" s="89">
        <f>Sheet1!B32</f>
        <v>94</v>
      </c>
      <c r="F43" s="90">
        <f>Sheet1!C32</f>
        <v>6110</v>
      </c>
      <c r="G43" s="90">
        <f>Sheet1!D32</f>
        <v>183300</v>
      </c>
      <c r="H43" s="90">
        <f>Sheet1!E32</f>
        <v>8247.9792710328347</v>
      </c>
      <c r="I43" s="90">
        <f>Sheet1!F32</f>
        <v>166513.95497212716</v>
      </c>
      <c r="M43" s="23"/>
      <c r="N43" s="23"/>
    </row>
    <row r="44" spans="5:14" x14ac:dyDescent="0.25">
      <c r="E44" s="89">
        <f>Sheet1!B33</f>
        <v>95</v>
      </c>
      <c r="F44" s="90">
        <f>Sheet1!C33</f>
        <v>6110</v>
      </c>
      <c r="G44" s="90">
        <f>Sheet1!D33</f>
        <v>189410</v>
      </c>
      <c r="H44" s="90">
        <f>Sheet1!E33</f>
        <v>8495.4186491638193</v>
      </c>
      <c r="I44" s="90">
        <f>Sheet1!F33</f>
        <v>175009.37362129099</v>
      </c>
      <c r="M44" s="23"/>
      <c r="N44" s="23"/>
    </row>
    <row r="45" spans="5:14" x14ac:dyDescent="0.25">
      <c r="E45" s="89">
        <f>Sheet1!B34</f>
        <v>96</v>
      </c>
      <c r="F45" s="90">
        <f>Sheet1!C34</f>
        <v>6110</v>
      </c>
      <c r="G45" s="90">
        <f>Sheet1!D34</f>
        <v>195520</v>
      </c>
      <c r="H45" s="90">
        <f>Sheet1!E34</f>
        <v>8750.2812086387348</v>
      </c>
      <c r="I45" s="90">
        <f>Sheet1!F34</f>
        <v>183759.65482992973</v>
      </c>
      <c r="M45" s="23"/>
      <c r="N45" s="23"/>
    </row>
    <row r="46" spans="5:14" x14ac:dyDescent="0.25">
      <c r="E46" s="89">
        <f>Sheet1!B35</f>
        <v>97</v>
      </c>
      <c r="F46" s="90">
        <f>Sheet1!C35</f>
        <v>6110</v>
      </c>
      <c r="G46" s="90">
        <f>Sheet1!D35</f>
        <v>201630</v>
      </c>
      <c r="H46" s="90">
        <f>Sheet1!E35</f>
        <v>9012.7896448978972</v>
      </c>
      <c r="I46" s="90">
        <f>Sheet1!F35</f>
        <v>192772.44447482761</v>
      </c>
      <c r="M46" s="23"/>
      <c r="N46" s="23"/>
    </row>
    <row r="47" spans="5:14" x14ac:dyDescent="0.25">
      <c r="E47" s="89">
        <f>Sheet1!B36</f>
        <v>98</v>
      </c>
      <c r="F47" s="90">
        <f>Sheet1!C36</f>
        <v>6110</v>
      </c>
      <c r="G47" s="90">
        <f>Sheet1!D36</f>
        <v>207740</v>
      </c>
      <c r="H47" s="90">
        <f>Sheet1!E36</f>
        <v>9283.1733342448351</v>
      </c>
      <c r="I47" s="90">
        <f>Sheet1!F36</f>
        <v>202055.61780907246</v>
      </c>
      <c r="M47" s="23"/>
      <c r="N47" s="23"/>
    </row>
    <row r="48" spans="5:14" x14ac:dyDescent="0.25">
      <c r="E48" s="89">
        <f>Sheet1!B37</f>
        <v>99</v>
      </c>
      <c r="F48" s="90">
        <f>Sheet1!C37</f>
        <v>6110</v>
      </c>
      <c r="G48" s="90">
        <f>Sheet1!D37</f>
        <v>213850</v>
      </c>
      <c r="H48" s="90">
        <f>Sheet1!E37</f>
        <v>9561.6685342721812</v>
      </c>
      <c r="I48" s="90">
        <f>Sheet1!F37</f>
        <v>211617.28634334463</v>
      </c>
      <c r="M48" s="23"/>
      <c r="N48" s="23"/>
    </row>
    <row r="49" spans="5:14" x14ac:dyDescent="0.25">
      <c r="E49" s="89">
        <f>Sheet1!B38</f>
        <v>100</v>
      </c>
      <c r="F49" s="90">
        <f>Sheet1!C38</f>
        <v>6110</v>
      </c>
      <c r="G49" s="90">
        <f>Sheet1!D38</f>
        <v>219960</v>
      </c>
      <c r="H49" s="90">
        <f>Sheet1!E38</f>
        <v>9848.5185903003476</v>
      </c>
      <c r="I49" s="90">
        <f>Sheet1!F38</f>
        <v>221465.80493364498</v>
      </c>
      <c r="M49" s="23"/>
      <c r="N49" s="23"/>
    </row>
    <row r="50" spans="5:14" x14ac:dyDescent="0.25">
      <c r="E50" s="89">
        <f>Sheet1!B39</f>
        <v>101</v>
      </c>
      <c r="F50" s="90">
        <f>Sheet1!C39</f>
        <v>6110</v>
      </c>
      <c r="G50" s="90">
        <f>Sheet1!D39</f>
        <v>226070</v>
      </c>
      <c r="H50" s="90">
        <f>Sheet1!E39</f>
        <v>10143.974148009358</v>
      </c>
      <c r="I50" s="90">
        <f>Sheet1!F39</f>
        <v>231609.77908165433</v>
      </c>
      <c r="M50" s="23"/>
      <c r="N50" s="23"/>
    </row>
    <row r="51" spans="5:14" x14ac:dyDescent="0.25">
      <c r="E51" s="89">
        <f>Sheet1!B40</f>
        <v>102</v>
      </c>
      <c r="F51" s="90">
        <f>Sheet1!C40</f>
        <v>6110</v>
      </c>
      <c r="G51" s="90">
        <f>Sheet1!D40</f>
        <v>232180</v>
      </c>
      <c r="H51" s="90">
        <f>Sheet1!E40</f>
        <v>10448.29337244964</v>
      </c>
      <c r="I51" s="90">
        <f>Sheet1!F40</f>
        <v>242058.07245410397</v>
      </c>
      <c r="M51" s="23"/>
      <c r="N51" s="23"/>
    </row>
    <row r="52" spans="5:14" x14ac:dyDescent="0.25">
      <c r="E52" s="89">
        <f>Sheet1!B41</f>
        <v>103</v>
      </c>
      <c r="F52" s="90">
        <f>Sheet1!C41</f>
        <v>6110</v>
      </c>
      <c r="G52" s="90">
        <f>Sheet1!D41</f>
        <v>238290</v>
      </c>
      <c r="H52" s="90">
        <f>Sheet1!E41</f>
        <v>10761.74217362313</v>
      </c>
      <c r="I52" s="90">
        <f>Sheet1!F41</f>
        <v>252819.81462772709</v>
      </c>
      <c r="M52" s="23"/>
      <c r="N52" s="23"/>
    </row>
    <row r="53" spans="5:14" x14ac:dyDescent="0.25">
      <c r="E53" s="89">
        <f>Sheet1!B42</f>
        <v>104</v>
      </c>
      <c r="F53" s="90">
        <f>Sheet1!C42</f>
        <v>6110</v>
      </c>
      <c r="G53" s="90">
        <f>Sheet1!D42</f>
        <v>244400</v>
      </c>
      <c r="H53" s="90">
        <f>Sheet1!E42</f>
        <v>11084.594438831824</v>
      </c>
      <c r="I53" s="90">
        <f>Sheet1!F42</f>
        <v>263904.40906655893</v>
      </c>
      <c r="M53" s="23"/>
      <c r="N53" s="23"/>
    </row>
    <row r="54" spans="5:14" x14ac:dyDescent="0.25">
      <c r="E54" s="89">
        <f>Sheet1!B43</f>
        <v>105</v>
      </c>
      <c r="F54" s="90">
        <f>Sheet1!C43</f>
        <v>6110</v>
      </c>
      <c r="G54" s="90">
        <f>Sheet1!D43</f>
        <v>250510</v>
      </c>
      <c r="H54" s="90">
        <f>Sheet1!E43</f>
        <v>11417.132271996779</v>
      </c>
      <c r="I54" s="90">
        <f>Sheet1!F43</f>
        <v>275321.54133855569</v>
      </c>
      <c r="M54" s="23"/>
      <c r="N54" s="23"/>
    </row>
    <row r="55" spans="5:14" x14ac:dyDescent="0.25">
      <c r="E55" s="89">
        <f>Sheet1!B44</f>
        <v>106</v>
      </c>
      <c r="F55" s="90">
        <f>Sheet1!C44</f>
        <v>6110</v>
      </c>
      <c r="G55" s="90">
        <f>Sheet1!D44</f>
        <v>256620</v>
      </c>
      <c r="H55" s="90">
        <f>Sheet1!E44</f>
        <v>11759.646240156682</v>
      </c>
      <c r="I55" s="90">
        <f>Sheet1!F44</f>
        <v>287081.18757871236</v>
      </c>
      <c r="M55" s="23"/>
      <c r="N55" s="23"/>
    </row>
    <row r="56" spans="5:14" x14ac:dyDescent="0.25">
      <c r="E56" s="89">
        <f>Sheet1!B45</f>
        <v>107</v>
      </c>
      <c r="F56" s="90">
        <f>Sheet1!C45</f>
        <v>6110</v>
      </c>
      <c r="G56" s="90">
        <f>Sheet1!D45</f>
        <v>262730</v>
      </c>
      <c r="H56" s="90">
        <f>Sheet1!E45</f>
        <v>12112.435627361383</v>
      </c>
      <c r="I56" s="90">
        <f>Sheet1!F45</f>
        <v>299193.62320607377</v>
      </c>
      <c r="M56" s="23"/>
      <c r="N56" s="23"/>
    </row>
    <row r="57" spans="5:14" x14ac:dyDescent="0.25">
      <c r="E57" s="89">
        <f>Sheet1!B46</f>
        <v>108</v>
      </c>
      <c r="F57" s="90">
        <f>Sheet1!C46</f>
        <v>6110</v>
      </c>
      <c r="G57" s="90">
        <f>Sheet1!D46</f>
        <v>268840</v>
      </c>
      <c r="H57" s="90">
        <f>Sheet1!E46</f>
        <v>12475.808696182225</v>
      </c>
      <c r="I57" s="90">
        <f>Sheet1!F46</f>
        <v>311669.43190225598</v>
      </c>
      <c r="M57" s="23"/>
      <c r="N57" s="23"/>
    </row>
    <row r="58" spans="5:14" x14ac:dyDescent="0.25">
      <c r="E58" s="89">
        <f>Sheet1!B47</f>
        <v>109</v>
      </c>
      <c r="F58" s="90">
        <f>Sheet1!C47</f>
        <v>6110</v>
      </c>
      <c r="G58" s="90">
        <f>Sheet1!D47</f>
        <v>274950</v>
      </c>
      <c r="H58" s="90">
        <f>Sheet1!E47</f>
        <v>12850.082957067692</v>
      </c>
      <c r="I58" s="90">
        <f>Sheet1!F47</f>
        <v>324519.51485932368</v>
      </c>
      <c r="M58" s="23"/>
      <c r="N58" s="23"/>
    </row>
    <row r="59" spans="5:14" x14ac:dyDescent="0.25">
      <c r="E59" s="89">
        <f>Sheet1!B48</f>
        <v>110</v>
      </c>
      <c r="F59" s="90">
        <f>Sheet1!C48</f>
        <v>6110</v>
      </c>
      <c r="G59" s="90">
        <f>Sheet1!D48</f>
        <v>281060</v>
      </c>
      <c r="H59" s="90">
        <f>Sheet1!E48</f>
        <v>13235.585445779723</v>
      </c>
      <c r="I59" s="90">
        <f>Sheet1!F48</f>
        <v>337755.10030510341</v>
      </c>
      <c r="M59" s="23"/>
      <c r="N59" s="23"/>
    </row>
    <row r="60" spans="5:14" x14ac:dyDescent="0.25">
      <c r="E60" s="89">
        <f>Sheet1!B49</f>
        <v>111</v>
      </c>
      <c r="F60" s="90">
        <f>Sheet1!C49</f>
        <v>6110</v>
      </c>
      <c r="G60" s="90">
        <f>Sheet1!D49</f>
        <v>287170</v>
      </c>
      <c r="H60" s="90">
        <f>Sheet1!E49</f>
        <v>13632.653009153115</v>
      </c>
      <c r="I60" s="90">
        <f>Sheet1!F49</f>
        <v>351387.75331425649</v>
      </c>
      <c r="M60" s="23"/>
      <c r="N60" s="23"/>
    </row>
    <row r="61" spans="5:14" x14ac:dyDescent="0.25">
      <c r="E61" s="89">
        <f>Sheet1!B50</f>
        <v>112</v>
      </c>
      <c r="F61" s="90">
        <f>Sheet1!C50</f>
        <v>6110</v>
      </c>
      <c r="G61" s="90">
        <f>Sheet1!D50</f>
        <v>293280</v>
      </c>
      <c r="H61" s="90">
        <f>Sheet1!E50</f>
        <v>14041.632599427709</v>
      </c>
      <c r="I61" s="90">
        <f>Sheet1!F50</f>
        <v>365429.38591368421</v>
      </c>
      <c r="M61" s="23"/>
      <c r="N61" s="23"/>
    </row>
    <row r="62" spans="5:14" x14ac:dyDescent="0.25">
      <c r="E62" s="89">
        <f>Sheet1!B51</f>
        <v>113</v>
      </c>
      <c r="F62" s="90">
        <f>Sheet1!C51</f>
        <v>6110</v>
      </c>
      <c r="G62" s="90">
        <f>Sheet1!D51</f>
        <v>299390</v>
      </c>
      <c r="H62" s="90">
        <f>Sheet1!E51</f>
        <v>14462.881577410541</v>
      </c>
      <c r="I62" s="90">
        <f>Sheet1!F51</f>
        <v>379892.26749109477</v>
      </c>
      <c r="M62" s="23"/>
      <c r="N62" s="23"/>
    </row>
    <row r="63" spans="5:14" x14ac:dyDescent="0.25">
      <c r="E63" s="89">
        <f>Sheet1!B52</f>
        <v>114</v>
      </c>
      <c r="F63" s="90">
        <f>Sheet1!C52</f>
        <v>6110</v>
      </c>
      <c r="G63" s="90">
        <f>Sheet1!D52</f>
        <v>305500</v>
      </c>
      <c r="H63" s="90">
        <f>Sheet1!E52</f>
        <v>14896.768024732857</v>
      </c>
      <c r="I63" s="90">
        <f>Sheet1!F52</f>
        <v>394789.03551582765</v>
      </c>
      <c r="M63" s="23"/>
      <c r="N63" s="23"/>
    </row>
    <row r="64" spans="5:14" x14ac:dyDescent="0.25">
      <c r="M64" s="23"/>
      <c r="N64" s="23"/>
    </row>
    <row r="65" spans="13:14" x14ac:dyDescent="0.25">
      <c r="M65" s="23"/>
      <c r="N65" s="23"/>
    </row>
    <row r="66" spans="13:14" x14ac:dyDescent="0.25">
      <c r="M66" s="23"/>
      <c r="N66" s="23"/>
    </row>
    <row r="67" spans="13:14" x14ac:dyDescent="0.25">
      <c r="M67" s="23"/>
      <c r="N67" s="23"/>
    </row>
    <row r="68" spans="13:14" x14ac:dyDescent="0.25">
      <c r="M68" s="23"/>
      <c r="N68" s="23"/>
    </row>
    <row r="69" spans="13:14" x14ac:dyDescent="0.25">
      <c r="M69" s="23"/>
      <c r="N69" s="23"/>
    </row>
    <row r="70" spans="13:14" x14ac:dyDescent="0.25">
      <c r="M70" s="23"/>
      <c r="N70" s="23"/>
    </row>
    <row r="71" spans="13:14" x14ac:dyDescent="0.25">
      <c r="M71" s="23"/>
      <c r="N71" s="23"/>
    </row>
    <row r="72" spans="13:14" x14ac:dyDescent="0.25">
      <c r="M72" s="23"/>
      <c r="N72" s="23"/>
    </row>
    <row r="73" spans="13:14" x14ac:dyDescent="0.25">
      <c r="M73" s="23"/>
      <c r="N73" s="23"/>
    </row>
    <row r="74" spans="13:14" x14ac:dyDescent="0.25">
      <c r="M74" s="23"/>
      <c r="N74" s="23"/>
    </row>
    <row r="75" spans="13:14" x14ac:dyDescent="0.25">
      <c r="M75" s="23"/>
      <c r="N75" s="23"/>
    </row>
    <row r="76" spans="13:14" x14ac:dyDescent="0.25">
      <c r="M76" s="23"/>
      <c r="N76" s="23"/>
    </row>
    <row r="77" spans="13:14" x14ac:dyDescent="0.25">
      <c r="M77" s="23"/>
      <c r="N77" s="23"/>
    </row>
    <row r="78" spans="13:14" x14ac:dyDescent="0.25">
      <c r="M78" s="23"/>
      <c r="N78" s="23"/>
    </row>
    <row r="79" spans="13:14" x14ac:dyDescent="0.25">
      <c r="M79" s="23"/>
      <c r="N79" s="23"/>
    </row>
    <row r="80" spans="13:14" x14ac:dyDescent="0.25">
      <c r="M80" s="23"/>
      <c r="N80" s="23"/>
    </row>
    <row r="81" spans="10:14" x14ac:dyDescent="0.25">
      <c r="M81" s="23"/>
      <c r="N81" s="23"/>
    </row>
    <row r="82" spans="10:14" x14ac:dyDescent="0.25">
      <c r="J82" s="23"/>
      <c r="K82" s="24"/>
      <c r="L82" s="23"/>
      <c r="M82" s="23"/>
      <c r="N82" s="23"/>
    </row>
    <row r="83" spans="10:14" x14ac:dyDescent="0.25">
      <c r="J83" s="23"/>
      <c r="K83" s="24"/>
      <c r="L83" s="23"/>
      <c r="M83" s="23"/>
      <c r="N83" s="23"/>
    </row>
    <row r="84" spans="10:14" x14ac:dyDescent="0.25">
      <c r="J84" s="23"/>
      <c r="K84" s="24"/>
      <c r="L84" s="23"/>
      <c r="M84" s="23"/>
      <c r="N84" s="23"/>
    </row>
    <row r="85" spans="10:14" x14ac:dyDescent="0.25">
      <c r="J85" s="23"/>
      <c r="K85" s="24"/>
      <c r="L85" s="23"/>
      <c r="M85" s="23"/>
      <c r="N85" s="23"/>
    </row>
    <row r="86" spans="10:14" x14ac:dyDescent="0.25">
      <c r="J86" s="23"/>
      <c r="K86" s="24"/>
      <c r="L86" s="23"/>
      <c r="M86" s="23"/>
      <c r="N86" s="23"/>
    </row>
    <row r="87" spans="10:14" x14ac:dyDescent="0.25">
      <c r="J87" s="23"/>
      <c r="K87" s="24"/>
      <c r="L87" s="23"/>
      <c r="M87" s="23"/>
      <c r="N87" s="23"/>
    </row>
    <row r="88" spans="10:14" x14ac:dyDescent="0.25">
      <c r="J88" s="23"/>
      <c r="K88" s="24"/>
      <c r="L88" s="23"/>
      <c r="M88" s="23"/>
      <c r="N88" s="23"/>
    </row>
    <row r="89" spans="10:14" x14ac:dyDescent="0.25">
      <c r="J89" s="23"/>
      <c r="K89" s="24"/>
      <c r="L89" s="23"/>
      <c r="M89" s="23"/>
      <c r="N89" s="23"/>
    </row>
    <row r="90" spans="10:14" x14ac:dyDescent="0.25">
      <c r="J90" s="23"/>
      <c r="K90" s="24"/>
      <c r="L90" s="23"/>
      <c r="M90" s="23"/>
      <c r="N90" s="23"/>
    </row>
    <row r="91" spans="10:14" x14ac:dyDescent="0.25">
      <c r="J91" s="23"/>
      <c r="K91" s="24"/>
      <c r="L91" s="23"/>
      <c r="M91" s="23"/>
      <c r="N91" s="23"/>
    </row>
    <row r="92" spans="10:14" x14ac:dyDescent="0.25">
      <c r="J92" s="23"/>
      <c r="K92" s="24"/>
      <c r="L92" s="23"/>
      <c r="M92" s="23"/>
      <c r="N92" s="23"/>
    </row>
    <row r="93" spans="10:14" x14ac:dyDescent="0.25">
      <c r="J93" s="23"/>
      <c r="K93" s="24"/>
      <c r="L93" s="23"/>
      <c r="M93" s="23"/>
      <c r="N93" s="23"/>
    </row>
    <row r="94" spans="10:14" x14ac:dyDescent="0.25">
      <c r="J94" s="23"/>
      <c r="K94" s="24"/>
      <c r="L94" s="23"/>
      <c r="M94" s="23"/>
      <c r="N94" s="23"/>
    </row>
    <row r="95" spans="10:14" x14ac:dyDescent="0.25">
      <c r="J95" s="23"/>
      <c r="K95" s="24"/>
      <c r="L95" s="23"/>
      <c r="M95" s="23"/>
      <c r="N95" s="23"/>
    </row>
    <row r="96" spans="10:14" x14ac:dyDescent="0.25">
      <c r="J96" s="23"/>
      <c r="K96" s="24"/>
      <c r="L96" s="23"/>
      <c r="M96" s="23"/>
      <c r="N96" s="23"/>
    </row>
    <row r="97" spans="10:14" x14ac:dyDescent="0.25">
      <c r="J97" s="23"/>
      <c r="K97" s="24"/>
      <c r="L97" s="23"/>
      <c r="M97" s="23"/>
      <c r="N97" s="23"/>
    </row>
    <row r="98" spans="10:14" x14ac:dyDescent="0.25">
      <c r="J98" s="23"/>
      <c r="K98" s="24"/>
      <c r="L98" s="23"/>
      <c r="M98" s="23"/>
      <c r="N98" s="23"/>
    </row>
    <row r="99" spans="10:14" x14ac:dyDescent="0.25">
      <c r="J99" s="23"/>
      <c r="K99" s="24"/>
      <c r="L99" s="23"/>
      <c r="M99" s="23"/>
      <c r="N99" s="23"/>
    </row>
    <row r="100" spans="10:14" x14ac:dyDescent="0.25">
      <c r="J100" s="23"/>
      <c r="K100" s="24"/>
      <c r="L100" s="23"/>
      <c r="M100" s="23"/>
      <c r="N100" s="23"/>
    </row>
    <row r="101" spans="10:14" x14ac:dyDescent="0.25">
      <c r="J101" s="23"/>
      <c r="K101" s="24"/>
      <c r="L101" s="23"/>
      <c r="M101" s="23"/>
      <c r="N101" s="23"/>
    </row>
    <row r="102" spans="10:14" x14ac:dyDescent="0.25">
      <c r="J102" s="23"/>
      <c r="K102" s="24"/>
      <c r="L102" s="23"/>
      <c r="M102" s="23"/>
      <c r="N102" s="23"/>
    </row>
    <row r="103" spans="10:14" x14ac:dyDescent="0.25">
      <c r="J103" s="23"/>
      <c r="K103" s="24"/>
      <c r="L103" s="23"/>
      <c r="M103" s="23"/>
      <c r="N103" s="23"/>
    </row>
    <row r="104" spans="10:14" x14ac:dyDescent="0.25">
      <c r="J104" s="23"/>
      <c r="K104" s="24"/>
      <c r="L104" s="23"/>
      <c r="M104" s="23"/>
      <c r="N104" s="23"/>
    </row>
    <row r="105" spans="10:14" x14ac:dyDescent="0.25">
      <c r="J105" s="23"/>
      <c r="K105" s="24"/>
      <c r="L105" s="23"/>
      <c r="M105" s="23"/>
      <c r="N105" s="23"/>
    </row>
    <row r="106" spans="10:14" x14ac:dyDescent="0.25">
      <c r="J106" s="23"/>
      <c r="K106" s="24"/>
      <c r="L106" s="23"/>
      <c r="M106" s="23"/>
      <c r="N106" s="23"/>
    </row>
    <row r="107" spans="10:14" x14ac:dyDescent="0.25">
      <c r="J107" s="23"/>
      <c r="K107" s="24"/>
      <c r="L107" s="23"/>
      <c r="M107" s="23"/>
      <c r="N107" s="23"/>
    </row>
    <row r="108" spans="10:14" x14ac:dyDescent="0.25">
      <c r="J108" s="23"/>
      <c r="K108" s="24"/>
      <c r="L108" s="23"/>
      <c r="M108" s="23"/>
      <c r="N108" s="23"/>
    </row>
    <row r="109" spans="10:14" x14ac:dyDescent="0.25">
      <c r="J109" s="23"/>
      <c r="K109" s="24"/>
      <c r="L109" s="23"/>
      <c r="M109" s="23"/>
      <c r="N109" s="23"/>
    </row>
    <row r="110" spans="10:14" x14ac:dyDescent="0.25">
      <c r="J110" s="23"/>
      <c r="K110" s="24"/>
      <c r="L110" s="23"/>
      <c r="M110" s="23"/>
      <c r="N110" s="23"/>
    </row>
    <row r="111" spans="10:14" x14ac:dyDescent="0.25">
      <c r="J111" s="23"/>
      <c r="K111" s="24"/>
      <c r="L111" s="23"/>
      <c r="M111" s="23"/>
      <c r="N111" s="23"/>
    </row>
    <row r="112" spans="10:14" x14ac:dyDescent="0.25">
      <c r="J112" s="23"/>
      <c r="K112" s="24"/>
      <c r="L112" s="23"/>
      <c r="M112" s="23"/>
      <c r="N112" s="23"/>
    </row>
    <row r="113" spans="10:14" x14ac:dyDescent="0.25">
      <c r="J113" s="23"/>
      <c r="K113" s="24"/>
      <c r="L113" s="23"/>
      <c r="M113" s="23"/>
      <c r="N113" s="23"/>
    </row>
    <row r="114" spans="10:14" x14ac:dyDescent="0.25">
      <c r="J114" s="23"/>
      <c r="K114" s="24"/>
      <c r="L114" s="23"/>
      <c r="M114" s="23"/>
      <c r="N114" s="23"/>
    </row>
    <row r="115" spans="10:14" x14ac:dyDescent="0.25">
      <c r="J115" s="23"/>
      <c r="K115" s="24"/>
      <c r="L115" s="23"/>
      <c r="M115" s="23"/>
      <c r="N115" s="23"/>
    </row>
    <row r="116" spans="10:14" x14ac:dyDescent="0.25">
      <c r="J116" s="23"/>
      <c r="K116" s="24"/>
      <c r="L116" s="23"/>
      <c r="M116" s="23"/>
      <c r="N116" s="23"/>
    </row>
    <row r="117" spans="10:14" x14ac:dyDescent="0.25">
      <c r="J117" s="23"/>
      <c r="K117" s="24"/>
      <c r="L117" s="23"/>
      <c r="M117" s="23"/>
      <c r="N117" s="23"/>
    </row>
    <row r="118" spans="10:14" x14ac:dyDescent="0.25">
      <c r="J118" s="23"/>
      <c r="K118" s="24"/>
      <c r="L118" s="23"/>
      <c r="M118" s="23"/>
      <c r="N118" s="23"/>
    </row>
    <row r="119" spans="10:14" x14ac:dyDescent="0.25">
      <c r="J119" s="23"/>
      <c r="K119" s="24"/>
      <c r="L119" s="23"/>
      <c r="M119" s="23"/>
      <c r="N119" s="23"/>
    </row>
    <row r="120" spans="10:14" x14ac:dyDescent="0.25">
      <c r="J120" s="23"/>
      <c r="K120" s="24"/>
      <c r="L120" s="23"/>
      <c r="M120" s="23"/>
      <c r="N120" s="23"/>
    </row>
    <row r="121" spans="10:14" x14ac:dyDescent="0.25">
      <c r="J121" s="23"/>
      <c r="K121" s="24"/>
      <c r="L121" s="23"/>
      <c r="M121" s="23"/>
      <c r="N121" s="23"/>
    </row>
    <row r="122" spans="10:14" x14ac:dyDescent="0.25">
      <c r="J122" s="23"/>
      <c r="K122" s="24"/>
      <c r="L122" s="23"/>
      <c r="M122" s="23"/>
      <c r="N122" s="23"/>
    </row>
    <row r="123" spans="10:14" x14ac:dyDescent="0.25">
      <c r="J123" s="23"/>
      <c r="K123" s="24"/>
      <c r="L123" s="23"/>
      <c r="M123" s="23"/>
      <c r="N123" s="23"/>
    </row>
    <row r="124" spans="10:14" x14ac:dyDescent="0.25">
      <c r="J124" s="23"/>
      <c r="K124" s="24"/>
      <c r="L124" s="23"/>
      <c r="M124" s="23"/>
      <c r="N124" s="23"/>
    </row>
    <row r="125" spans="10:14" x14ac:dyDescent="0.25">
      <c r="J125" s="23"/>
      <c r="K125" s="24"/>
      <c r="L125" s="23"/>
      <c r="M125" s="23"/>
      <c r="N125" s="23"/>
    </row>
    <row r="126" spans="10:14" x14ac:dyDescent="0.25">
      <c r="J126" s="23"/>
      <c r="K126" s="24"/>
      <c r="L126" s="23"/>
      <c r="M126" s="23"/>
      <c r="N126" s="23"/>
    </row>
    <row r="127" spans="10:14" x14ac:dyDescent="0.25">
      <c r="J127" s="23"/>
      <c r="K127" s="24"/>
      <c r="L127" s="23"/>
      <c r="M127" s="23"/>
      <c r="N127" s="23"/>
    </row>
    <row r="128" spans="10:14" x14ac:dyDescent="0.25">
      <c r="J128" s="23"/>
      <c r="K128" s="24"/>
      <c r="L128" s="23"/>
      <c r="M128" s="23"/>
      <c r="N128" s="23"/>
    </row>
    <row r="129" spans="10:14" x14ac:dyDescent="0.25">
      <c r="J129" s="23"/>
      <c r="K129" s="24"/>
      <c r="L129" s="23"/>
      <c r="M129" s="23"/>
      <c r="N129" s="23"/>
    </row>
    <row r="130" spans="10:14" x14ac:dyDescent="0.25">
      <c r="J130" s="23"/>
      <c r="K130" s="24"/>
      <c r="L130" s="23"/>
      <c r="M130" s="23"/>
      <c r="N130" s="23"/>
    </row>
    <row r="131" spans="10:14" x14ac:dyDescent="0.25">
      <c r="J131" s="23"/>
      <c r="K131" s="24"/>
      <c r="L131" s="23"/>
      <c r="M131" s="23"/>
      <c r="N131" s="23"/>
    </row>
    <row r="132" spans="10:14" x14ac:dyDescent="0.25">
      <c r="J132" s="23"/>
      <c r="K132" s="24"/>
      <c r="L132" s="23"/>
      <c r="M132" s="23"/>
      <c r="N132" s="23"/>
    </row>
    <row r="133" spans="10:14" x14ac:dyDescent="0.25">
      <c r="J133" s="23"/>
      <c r="K133" s="24"/>
      <c r="L133" s="23"/>
      <c r="M133" s="23"/>
      <c r="N133" s="23"/>
    </row>
    <row r="134" spans="10:14" x14ac:dyDescent="0.25">
      <c r="J134" s="23"/>
      <c r="K134" s="24"/>
      <c r="L134" s="23"/>
      <c r="M134" s="23"/>
      <c r="N134" s="23"/>
    </row>
    <row r="135" spans="10:14" x14ac:dyDescent="0.25">
      <c r="J135" s="23"/>
      <c r="K135" s="24"/>
      <c r="L135" s="23"/>
      <c r="M135" s="23"/>
      <c r="N135" s="23"/>
    </row>
    <row r="136" spans="10:14" x14ac:dyDescent="0.25">
      <c r="J136" s="23"/>
      <c r="K136" s="24"/>
      <c r="L136" s="23"/>
      <c r="M136" s="23"/>
      <c r="N136" s="23"/>
    </row>
    <row r="137" spans="10:14" x14ac:dyDescent="0.25">
      <c r="J137" s="23"/>
      <c r="K137" s="24"/>
      <c r="L137" s="23"/>
      <c r="M137" s="23"/>
      <c r="N137" s="23"/>
    </row>
    <row r="138" spans="10:14" x14ac:dyDescent="0.25">
      <c r="J138" s="23"/>
      <c r="K138" s="24"/>
      <c r="L138" s="23"/>
      <c r="M138" s="23"/>
      <c r="N138" s="23"/>
    </row>
    <row r="139" spans="10:14" x14ac:dyDescent="0.25">
      <c r="J139" s="23"/>
      <c r="K139" s="24"/>
      <c r="L139" s="23"/>
      <c r="M139" s="23"/>
      <c r="N139" s="23"/>
    </row>
    <row r="140" spans="10:14" x14ac:dyDescent="0.25">
      <c r="J140" s="23"/>
      <c r="K140" s="24"/>
      <c r="L140" s="23"/>
      <c r="M140" s="23"/>
      <c r="N140" s="23"/>
    </row>
    <row r="141" spans="10:14" x14ac:dyDescent="0.25">
      <c r="J141" s="23"/>
      <c r="K141" s="24"/>
      <c r="L141" s="23"/>
      <c r="M141" s="23"/>
      <c r="N141" s="23"/>
    </row>
    <row r="142" spans="10:14" x14ac:dyDescent="0.25">
      <c r="J142" s="23"/>
      <c r="K142" s="24"/>
      <c r="L142" s="23"/>
      <c r="M142" s="23"/>
      <c r="N142" s="23"/>
    </row>
    <row r="143" spans="10:14" x14ac:dyDescent="0.25">
      <c r="J143" s="23"/>
      <c r="K143" s="24"/>
      <c r="L143" s="23"/>
      <c r="M143" s="23"/>
      <c r="N143" s="23"/>
    </row>
    <row r="144" spans="10:14" x14ac:dyDescent="0.25">
      <c r="J144" s="23"/>
      <c r="K144" s="24"/>
      <c r="L144" s="23"/>
      <c r="M144" s="23"/>
      <c r="N144" s="23"/>
    </row>
    <row r="145" spans="10:14" x14ac:dyDescent="0.25">
      <c r="J145" s="23"/>
      <c r="K145" s="24"/>
      <c r="L145" s="23"/>
      <c r="M145" s="23"/>
      <c r="N145" s="23"/>
    </row>
    <row r="146" spans="10:14" x14ac:dyDescent="0.25">
      <c r="J146" s="23"/>
      <c r="K146" s="24"/>
      <c r="L146" s="23"/>
      <c r="M146" s="23"/>
      <c r="N146" s="23"/>
    </row>
    <row r="147" spans="10:14" x14ac:dyDescent="0.25">
      <c r="J147" s="23"/>
      <c r="K147" s="24"/>
      <c r="L147" s="23"/>
      <c r="M147" s="23"/>
      <c r="N147" s="23"/>
    </row>
    <row r="148" spans="10:14" x14ac:dyDescent="0.25">
      <c r="J148" s="23"/>
      <c r="K148" s="24"/>
      <c r="L148" s="23"/>
      <c r="M148" s="23"/>
      <c r="N148" s="23"/>
    </row>
    <row r="149" spans="10:14" x14ac:dyDescent="0.25">
      <c r="J149" s="23"/>
      <c r="K149" s="24"/>
      <c r="L149" s="23"/>
      <c r="M149" s="23"/>
      <c r="N149" s="23"/>
    </row>
    <row r="150" spans="10:14" x14ac:dyDescent="0.25">
      <c r="J150" s="23"/>
      <c r="K150" s="24"/>
      <c r="L150" s="23"/>
      <c r="M150" s="23"/>
      <c r="N150" s="23"/>
    </row>
    <row r="151" spans="10:14" x14ac:dyDescent="0.25">
      <c r="J151" s="23"/>
      <c r="K151" s="24"/>
      <c r="L151" s="23"/>
      <c r="M151" s="23"/>
      <c r="N151" s="23"/>
    </row>
    <row r="152" spans="10:14" x14ac:dyDescent="0.25">
      <c r="J152" s="23"/>
      <c r="K152" s="24"/>
      <c r="L152" s="23"/>
      <c r="M152" s="23"/>
      <c r="N152" s="23"/>
    </row>
    <row r="153" spans="10:14" x14ac:dyDescent="0.25">
      <c r="J153" s="23"/>
      <c r="K153" s="24"/>
      <c r="L153" s="23"/>
      <c r="M153" s="23"/>
      <c r="N153" s="23"/>
    </row>
    <row r="154" spans="10:14" x14ac:dyDescent="0.25">
      <c r="J154" s="23"/>
      <c r="K154" s="24"/>
      <c r="L154" s="23"/>
      <c r="M154" s="23"/>
      <c r="N154" s="23"/>
    </row>
    <row r="155" spans="10:14" x14ac:dyDescent="0.25">
      <c r="J155" s="23"/>
      <c r="K155" s="24"/>
      <c r="L155" s="23"/>
      <c r="M155" s="23"/>
      <c r="N155" s="23"/>
    </row>
    <row r="156" spans="10:14" x14ac:dyDescent="0.25">
      <c r="J156" s="23"/>
      <c r="K156" s="24"/>
      <c r="L156" s="23"/>
      <c r="M156" s="23"/>
      <c r="N156" s="23"/>
    </row>
    <row r="157" spans="10:14" x14ac:dyDescent="0.25">
      <c r="J157" s="23"/>
      <c r="K157" s="24"/>
      <c r="L157" s="23"/>
      <c r="M157" s="23"/>
      <c r="N157" s="23"/>
    </row>
    <row r="158" spans="10:14" x14ac:dyDescent="0.25">
      <c r="J158" s="23"/>
      <c r="K158" s="24"/>
      <c r="L158" s="23"/>
      <c r="M158" s="23"/>
      <c r="N158" s="23"/>
    </row>
    <row r="159" spans="10:14" x14ac:dyDescent="0.25">
      <c r="J159" s="23"/>
      <c r="K159" s="24"/>
      <c r="L159" s="23"/>
      <c r="M159" s="23"/>
      <c r="N159" s="23"/>
    </row>
    <row r="160" spans="10:14" x14ac:dyDescent="0.25">
      <c r="J160" s="23"/>
      <c r="K160" s="24"/>
      <c r="L160" s="23"/>
      <c r="M160" s="23"/>
      <c r="N160" s="23"/>
    </row>
    <row r="161" spans="10:14" x14ac:dyDescent="0.25">
      <c r="J161" s="23"/>
      <c r="K161" s="24"/>
      <c r="L161" s="23"/>
      <c r="M161" s="23"/>
      <c r="N161" s="23"/>
    </row>
    <row r="162" spans="10:14" x14ac:dyDescent="0.25">
      <c r="J162" s="23"/>
      <c r="K162" s="24"/>
      <c r="L162" s="23"/>
      <c r="M162" s="23"/>
      <c r="N162" s="23"/>
    </row>
    <row r="163" spans="10:14" x14ac:dyDescent="0.25">
      <c r="J163" s="23"/>
      <c r="K163" s="24"/>
      <c r="L163" s="23"/>
      <c r="M163" s="23"/>
      <c r="N163" s="23"/>
    </row>
    <row r="164" spans="10:14" x14ac:dyDescent="0.25">
      <c r="J164" s="23"/>
      <c r="K164" s="24"/>
      <c r="L164" s="23"/>
      <c r="M164" s="23"/>
      <c r="N164" s="23"/>
    </row>
    <row r="165" spans="10:14" x14ac:dyDescent="0.25">
      <c r="J165" s="23"/>
      <c r="K165" s="24"/>
      <c r="L165" s="23"/>
      <c r="M165" s="23"/>
      <c r="N165" s="23"/>
    </row>
    <row r="166" spans="10:14" x14ac:dyDescent="0.25">
      <c r="J166" s="23"/>
      <c r="K166" s="24"/>
      <c r="L166" s="23"/>
      <c r="M166" s="23"/>
      <c r="N166" s="23"/>
    </row>
    <row r="167" spans="10:14" x14ac:dyDescent="0.25">
      <c r="J167" s="23"/>
      <c r="K167" s="24"/>
      <c r="L167" s="23"/>
      <c r="M167" s="23"/>
      <c r="N167" s="23"/>
    </row>
    <row r="168" spans="10:14" x14ac:dyDescent="0.25">
      <c r="J168" s="23"/>
      <c r="K168" s="24"/>
      <c r="L168" s="23"/>
      <c r="M168" s="23"/>
      <c r="N168" s="23"/>
    </row>
    <row r="169" spans="10:14" x14ac:dyDescent="0.25">
      <c r="J169" s="23"/>
      <c r="K169" s="24"/>
      <c r="L169" s="23"/>
      <c r="M169" s="23"/>
      <c r="N169" s="23"/>
    </row>
    <row r="170" spans="10:14" x14ac:dyDescent="0.25">
      <c r="J170" s="23"/>
      <c r="K170" s="24"/>
      <c r="L170" s="23"/>
      <c r="M170" s="23"/>
      <c r="N170" s="23"/>
    </row>
    <row r="171" spans="10:14" x14ac:dyDescent="0.25">
      <c r="J171" s="23"/>
      <c r="K171" s="24"/>
      <c r="L171" s="23"/>
      <c r="M171" s="23"/>
      <c r="N171" s="23"/>
    </row>
  </sheetData>
  <sheetProtection sheet="1" objects="1" scenarios="1"/>
  <mergeCells count="1">
    <mergeCell ref="K11:T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Data!$A$26:$A$36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6:Y7"/>
  <sheetViews>
    <sheetView topLeftCell="A7" zoomScaleNormal="100" workbookViewId="0">
      <selection activeCell="G37" sqref="A1:XFD1048576"/>
    </sheetView>
  </sheetViews>
  <sheetFormatPr defaultRowHeight="15" x14ac:dyDescent="0.25"/>
  <cols>
    <col min="23" max="23" width="4.85546875" customWidth="1"/>
    <col min="24" max="24" width="16.140625" bestFit="1" customWidth="1"/>
    <col min="25" max="25" width="3.7109375" style="7" customWidth="1"/>
  </cols>
  <sheetData>
    <row r="6" spans="24:25" x14ac:dyDescent="0.25">
      <c r="X6" s="4" t="s">
        <v>26</v>
      </c>
      <c r="Y6" s="2">
        <f>Sheet1!N4</f>
        <v>84</v>
      </c>
    </row>
    <row r="7" spans="24:25" x14ac:dyDescent="0.25">
      <c r="X7" s="4" t="s">
        <v>7</v>
      </c>
      <c r="Y7" s="2">
        <f>Sheet1!N5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7" zoomScale="115" zoomScaleNormal="115" workbookViewId="0">
      <selection activeCell="A13" sqref="A13"/>
    </sheetView>
  </sheetViews>
  <sheetFormatPr defaultRowHeight="15" x14ac:dyDescent="0.25"/>
  <cols>
    <col min="1" max="1" width="33.28515625" bestFit="1" customWidth="1"/>
    <col min="2" max="2" width="29.85546875" customWidth="1"/>
    <col min="3" max="3" width="10.140625" bestFit="1" customWidth="1"/>
    <col min="4" max="4" width="9" bestFit="1" customWidth="1"/>
    <col min="5" max="5" width="16.28515625" customWidth="1"/>
    <col min="6" max="6" width="14.42578125" customWidth="1"/>
  </cols>
  <sheetData>
    <row r="1" spans="1:17" ht="60" customHeight="1" x14ac:dyDescent="0.25"/>
    <row r="2" spans="1:17" ht="57.75" customHeight="1" x14ac:dyDescent="0.25">
      <c r="A2" s="35" t="s">
        <v>68</v>
      </c>
      <c r="B2" s="37" t="s">
        <v>27</v>
      </c>
      <c r="C2" s="39" t="s">
        <v>1</v>
      </c>
      <c r="D2" s="39" t="s">
        <v>37</v>
      </c>
      <c r="E2" s="39" t="s">
        <v>52</v>
      </c>
      <c r="F2" s="39" t="s">
        <v>64</v>
      </c>
      <c r="G2" s="1"/>
      <c r="H2" s="1"/>
      <c r="I2" s="1"/>
    </row>
    <row r="3" spans="1:17" x14ac:dyDescent="0.25">
      <c r="B3" s="32" t="s">
        <v>5</v>
      </c>
      <c r="C3" s="42">
        <f>Data!B4</f>
        <v>5.9291400000000001E-2</v>
      </c>
      <c r="D3" s="42">
        <f>Data!C4</f>
        <v>5.4809999999999998E-2</v>
      </c>
      <c r="E3" s="42">
        <f>Data!D4</f>
        <v>3.3443399999999998E-2</v>
      </c>
      <c r="F3" s="42">
        <f>Data!E4</f>
        <v>2.9248199999999999E-2</v>
      </c>
      <c r="G3" s="1"/>
      <c r="H3" s="1"/>
      <c r="I3" s="1"/>
    </row>
    <row r="4" spans="1:17" ht="15" customHeight="1" x14ac:dyDescent="0.25">
      <c r="B4" s="32" t="s">
        <v>67</v>
      </c>
      <c r="C4" s="43">
        <f>Data!H4</f>
        <v>6.4486199999999994E-2</v>
      </c>
      <c r="D4" s="43">
        <f>Data!I4</f>
        <v>5.6418000000000003E-2</v>
      </c>
      <c r="E4" s="43">
        <f>Data!J4</f>
        <v>3.8547600000000001E-2</v>
      </c>
      <c r="F4" s="43">
        <f>Data!K4</f>
        <v>3.08142E-2</v>
      </c>
      <c r="H4" s="92" t="s">
        <v>57</v>
      </c>
      <c r="I4" s="92"/>
      <c r="J4" s="92"/>
      <c r="K4" s="92"/>
      <c r="L4" s="92"/>
      <c r="M4" s="92"/>
      <c r="N4" s="92"/>
      <c r="O4" s="92"/>
      <c r="P4" s="92"/>
      <c r="Q4" s="92"/>
    </row>
    <row r="6" spans="1:17" x14ac:dyDescent="0.25">
      <c r="H6" t="s">
        <v>50</v>
      </c>
    </row>
    <row r="7" spans="1:17" ht="45" x14ac:dyDescent="0.25">
      <c r="B7" s="38" t="s">
        <v>29</v>
      </c>
      <c r="C7" s="40" t="s">
        <v>1</v>
      </c>
      <c r="D7" s="40" t="s">
        <v>37</v>
      </c>
      <c r="E7" s="40" t="s">
        <v>52</v>
      </c>
      <c r="F7" s="40" t="s">
        <v>4</v>
      </c>
    </row>
    <row r="8" spans="1:17" x14ac:dyDescent="0.25">
      <c r="B8" s="32" t="s">
        <v>5</v>
      </c>
      <c r="C8" s="5">
        <f>Data!B9</f>
        <v>6.24696E-2</v>
      </c>
      <c r="D8" s="5">
        <f>Data!C9</f>
        <v>5.8008000000000004E-2</v>
      </c>
      <c r="E8" s="5">
        <f>Data!D9</f>
        <v>3.7087799999999997E-2</v>
      </c>
      <c r="F8" s="5">
        <f>Data!E9</f>
        <v>3.2899200000000003E-2</v>
      </c>
    </row>
    <row r="9" spans="1:17" x14ac:dyDescent="0.25">
      <c r="B9" s="4" t="s">
        <v>67</v>
      </c>
      <c r="C9" s="5">
        <f>Data!H9</f>
        <v>6.8161200000000005E-2</v>
      </c>
      <c r="D9" s="5">
        <f>Data!I9</f>
        <v>5.8834800000000007E-2</v>
      </c>
      <c r="E9" s="5">
        <f>Data!J9</f>
        <v>4.2635999999999993E-2</v>
      </c>
      <c r="F9" s="5">
        <f>Data!K9</f>
        <v>3.3930000000000002E-2</v>
      </c>
    </row>
    <row r="11" spans="1:17" ht="45" x14ac:dyDescent="0.25">
      <c r="B11" s="36" t="s">
        <v>30</v>
      </c>
      <c r="C11" s="41" t="s">
        <v>1</v>
      </c>
      <c r="D11" s="41" t="s">
        <v>37</v>
      </c>
      <c r="E11" s="41" t="s">
        <v>52</v>
      </c>
      <c r="F11" s="41" t="s">
        <v>65</v>
      </c>
    </row>
    <row r="12" spans="1:17" x14ac:dyDescent="0.25">
      <c r="B12" s="4" t="s">
        <v>5</v>
      </c>
      <c r="C12" s="43">
        <f>Data!B14</f>
        <v>6.7556999999999992E-2</v>
      </c>
      <c r="D12" s="43">
        <f>Data!C14</f>
        <v>6.1126800000000002E-2</v>
      </c>
      <c r="E12" s="43">
        <f>Data!D14</f>
        <v>4.2659999999999997E-2</v>
      </c>
      <c r="F12" s="43">
        <f>Data!E14</f>
        <v>3.6738E-2</v>
      </c>
    </row>
    <row r="13" spans="1:17" x14ac:dyDescent="0.25">
      <c r="B13" s="4" t="s">
        <v>67</v>
      </c>
      <c r="C13" s="43">
        <f>Data!H14</f>
        <v>7.6614000000000002E-2</v>
      </c>
      <c r="D13" s="43">
        <v>6.83E-2</v>
      </c>
      <c r="E13" s="43">
        <v>5.74E-2</v>
      </c>
      <c r="F13" s="43">
        <v>5.2400000000000002E-2</v>
      </c>
    </row>
    <row r="19" spans="1:6" ht="60" x14ac:dyDescent="0.25">
      <c r="A19" s="1" t="s">
        <v>69</v>
      </c>
      <c r="B19" s="37" t="s">
        <v>27</v>
      </c>
      <c r="C19" s="39" t="s">
        <v>1</v>
      </c>
      <c r="D19" s="39" t="s">
        <v>37</v>
      </c>
      <c r="E19" s="39" t="s">
        <v>52</v>
      </c>
      <c r="F19" s="39" t="s">
        <v>54</v>
      </c>
    </row>
    <row r="20" spans="1:6" x14ac:dyDescent="0.25">
      <c r="B20" s="32" t="s">
        <v>5</v>
      </c>
      <c r="C20" s="42">
        <f>Data!B26</f>
        <v>5.9155800000000008E-2</v>
      </c>
      <c r="D20" s="42">
        <f>Data!C26</f>
        <v>5.4690000000000003E-2</v>
      </c>
      <c r="E20" s="42">
        <f>Data!D26</f>
        <v>3.33858E-2</v>
      </c>
      <c r="F20" s="42">
        <f>Data!E26</f>
        <v>2.9201399999999999E-2</v>
      </c>
    </row>
    <row r="21" spans="1:6" x14ac:dyDescent="0.25">
      <c r="B21" s="32" t="s">
        <v>67</v>
      </c>
      <c r="C21" s="43">
        <f>Data!H26</f>
        <v>6.3878400000000002E-2</v>
      </c>
      <c r="D21" s="43">
        <f>Data!I26</f>
        <v>5.5948200000000003E-2</v>
      </c>
      <c r="E21" s="43">
        <f>Data!J26</f>
        <v>3.8255400000000002E-2</v>
      </c>
      <c r="F21" s="43">
        <f>Data!K26</f>
        <v>3.0626399999999998E-2</v>
      </c>
    </row>
    <row r="22" spans="1:6" x14ac:dyDescent="0.25">
      <c r="F22" s="6"/>
    </row>
    <row r="24" spans="1:6" ht="45" x14ac:dyDescent="0.25">
      <c r="B24" s="38" t="s">
        <v>29</v>
      </c>
      <c r="C24" s="40" t="s">
        <v>1</v>
      </c>
      <c r="D24" s="40" t="s">
        <v>37</v>
      </c>
      <c r="E24" s="40" t="s">
        <v>52</v>
      </c>
      <c r="F24" s="40" t="s">
        <v>53</v>
      </c>
    </row>
    <row r="25" spans="1:6" x14ac:dyDescent="0.25">
      <c r="B25" s="32" t="s">
        <v>5</v>
      </c>
      <c r="C25" s="5">
        <f>Data!B31</f>
        <v>6.2271599999999996E-2</v>
      </c>
      <c r="D25" s="5">
        <f>Data!C31</f>
        <v>5.7801600000000002E-2</v>
      </c>
      <c r="E25" s="5">
        <f>Data!D31</f>
        <v>3.6993599999999995E-2</v>
      </c>
      <c r="F25" s="5">
        <f>Data!E31</f>
        <v>3.28098E-2</v>
      </c>
    </row>
    <row r="26" spans="1:6" x14ac:dyDescent="0.25">
      <c r="B26" s="4" t="s">
        <v>67</v>
      </c>
      <c r="C26" s="5">
        <f>Data!H31</f>
        <v>6.7253400000000005E-2</v>
      </c>
      <c r="D26" s="5">
        <f>Data!I31</f>
        <v>5.8075200000000007E-2</v>
      </c>
      <c r="E26" s="5">
        <f>Data!J31</f>
        <v>4.2157799999999995E-2</v>
      </c>
      <c r="F26" s="5">
        <f>Data!K31</f>
        <v>3.3589800000000003E-2</v>
      </c>
    </row>
    <row r="28" spans="1:6" ht="45" x14ac:dyDescent="0.25">
      <c r="B28" s="36" t="s">
        <v>30</v>
      </c>
      <c r="C28" s="41" t="s">
        <v>1</v>
      </c>
      <c r="D28" s="41" t="s">
        <v>37</v>
      </c>
      <c r="E28" s="41" t="s">
        <v>52</v>
      </c>
      <c r="F28" s="41" t="s">
        <v>66</v>
      </c>
    </row>
    <row r="29" spans="1:6" x14ac:dyDescent="0.25">
      <c r="B29" s="4" t="s">
        <v>5</v>
      </c>
      <c r="C29" s="43">
        <f>Data!B36</f>
        <v>6.7102800000000004E-2</v>
      </c>
      <c r="D29" s="43">
        <f>Data!C36</f>
        <v>6.0733800000000004E-2</v>
      </c>
      <c r="E29" s="43">
        <f>Data!D36</f>
        <v>4.24164E-2</v>
      </c>
      <c r="F29" s="43">
        <f>Data!E36</f>
        <v>3.6546600000000005E-2</v>
      </c>
    </row>
    <row r="30" spans="1:6" x14ac:dyDescent="0.25">
      <c r="B30" s="4" t="s">
        <v>67</v>
      </c>
      <c r="C30" s="43">
        <f>Data!H36</f>
        <v>7.4617800000000012E-2</v>
      </c>
      <c r="D30" s="43">
        <f>Data!C36</f>
        <v>6.0733800000000004E-2</v>
      </c>
      <c r="E30" s="43">
        <f>Data!J36</f>
        <v>4.9949400000000005E-2</v>
      </c>
      <c r="F30" s="43">
        <f>Data!K36</f>
        <v>3.74028E-2</v>
      </c>
    </row>
    <row r="34" spans="1:1" x14ac:dyDescent="0.25">
      <c r="A34" s="6"/>
    </row>
  </sheetData>
  <mergeCells count="1">
    <mergeCell ref="H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topLeftCell="A16" workbookViewId="0">
      <selection activeCell="E29" sqref="E29"/>
    </sheetView>
  </sheetViews>
  <sheetFormatPr defaultRowHeight="15" x14ac:dyDescent="0.25"/>
  <cols>
    <col min="2" max="2" width="14.140625" customWidth="1"/>
    <col min="3" max="12" width="15.7109375" customWidth="1"/>
  </cols>
  <sheetData>
    <row r="2" spans="2:12" x14ac:dyDescent="0.25">
      <c r="B2" s="44" t="s">
        <v>75</v>
      </c>
      <c r="C2" s="45"/>
    </row>
    <row r="4" spans="2:12" x14ac:dyDescent="0.25">
      <c r="B4" s="46" t="s">
        <v>39</v>
      </c>
    </row>
    <row r="5" spans="2:12" ht="15.75" thickBot="1" x14ac:dyDescent="0.3">
      <c r="B5" s="46"/>
    </row>
    <row r="6" spans="2:12" x14ac:dyDescent="0.25">
      <c r="B6" s="47" t="s">
        <v>40</v>
      </c>
      <c r="C6" s="95">
        <v>55</v>
      </c>
      <c r="D6" s="96"/>
      <c r="E6" s="95">
        <v>60</v>
      </c>
      <c r="F6" s="96"/>
      <c r="G6" s="95">
        <v>65</v>
      </c>
      <c r="H6" s="96"/>
      <c r="I6" s="95">
        <v>70</v>
      </c>
      <c r="J6" s="96"/>
      <c r="K6" s="93">
        <v>75</v>
      </c>
      <c r="L6" s="94"/>
    </row>
    <row r="7" spans="2:12" x14ac:dyDescent="0.25">
      <c r="B7" s="48"/>
      <c r="C7" s="11" t="s">
        <v>41</v>
      </c>
      <c r="D7" s="11" t="s">
        <v>42</v>
      </c>
      <c r="E7" s="11" t="s">
        <v>41</v>
      </c>
      <c r="F7" s="11" t="s">
        <v>42</v>
      </c>
      <c r="G7" s="11" t="s">
        <v>41</v>
      </c>
      <c r="H7" s="11" t="s">
        <v>42</v>
      </c>
      <c r="I7" s="11" t="s">
        <v>41</v>
      </c>
      <c r="J7" s="11" t="s">
        <v>42</v>
      </c>
      <c r="K7" s="49" t="s">
        <v>41</v>
      </c>
      <c r="L7" s="50" t="s">
        <v>42</v>
      </c>
    </row>
    <row r="8" spans="2:12" x14ac:dyDescent="0.25">
      <c r="B8" s="48"/>
      <c r="C8" s="4"/>
      <c r="D8" s="4"/>
      <c r="E8" s="4"/>
      <c r="F8" s="4"/>
      <c r="G8" s="4"/>
      <c r="H8" s="4"/>
      <c r="I8" s="4"/>
      <c r="J8" s="4"/>
      <c r="K8" s="51"/>
      <c r="L8" s="52"/>
    </row>
    <row r="9" spans="2:12" x14ac:dyDescent="0.25">
      <c r="B9" s="48" t="s">
        <v>43</v>
      </c>
      <c r="C9" s="53">
        <v>5929.14</v>
      </c>
      <c r="D9" s="53">
        <v>5915.5800000000008</v>
      </c>
      <c r="E9" s="53">
        <v>6246.96</v>
      </c>
      <c r="F9" s="53">
        <v>6227.16</v>
      </c>
      <c r="G9" s="53">
        <v>6755.7</v>
      </c>
      <c r="H9" s="53">
        <v>6710.2800000000007</v>
      </c>
      <c r="I9" s="53">
        <v>7451.16</v>
      </c>
      <c r="J9" s="53">
        <v>7359.3600000000006</v>
      </c>
      <c r="K9" s="54">
        <v>8315.8200000000015</v>
      </c>
      <c r="L9" s="55">
        <v>8103.12</v>
      </c>
    </row>
    <row r="10" spans="2:12" ht="15.75" thickBot="1" x14ac:dyDescent="0.3">
      <c r="B10" s="56" t="s">
        <v>44</v>
      </c>
      <c r="C10" s="57">
        <v>3344.3399999999997</v>
      </c>
      <c r="D10" s="57">
        <v>3338.58</v>
      </c>
      <c r="E10" s="57">
        <v>3708.7799999999997</v>
      </c>
      <c r="F10" s="57">
        <v>3699.3599999999997</v>
      </c>
      <c r="G10" s="57">
        <v>4266</v>
      </c>
      <c r="H10" s="57">
        <v>4241.6400000000003</v>
      </c>
      <c r="I10" s="57">
        <v>4987.2</v>
      </c>
      <c r="J10" s="57">
        <v>4931.6400000000003</v>
      </c>
      <c r="K10" s="58">
        <v>5890.68</v>
      </c>
      <c r="L10" s="59">
        <v>5746.08</v>
      </c>
    </row>
    <row r="11" spans="2:12" x14ac:dyDescent="0.25">
      <c r="B11" t="s">
        <v>45</v>
      </c>
    </row>
    <row r="13" spans="2:12" x14ac:dyDescent="0.25">
      <c r="B13" s="46" t="s">
        <v>46</v>
      </c>
    </row>
    <row r="14" spans="2:12" ht="15.75" thickBot="1" x14ac:dyDescent="0.3"/>
    <row r="15" spans="2:12" x14ac:dyDescent="0.25">
      <c r="B15" s="47" t="s">
        <v>40</v>
      </c>
      <c r="C15" s="95">
        <v>55</v>
      </c>
      <c r="D15" s="96"/>
      <c r="E15" s="95">
        <v>60</v>
      </c>
      <c r="F15" s="96"/>
      <c r="G15" s="95">
        <v>65</v>
      </c>
      <c r="H15" s="96"/>
      <c r="I15" s="95">
        <v>70</v>
      </c>
      <c r="J15" s="96"/>
      <c r="K15" s="93">
        <v>75</v>
      </c>
      <c r="L15" s="94"/>
    </row>
    <row r="16" spans="2:12" x14ac:dyDescent="0.25">
      <c r="B16" s="48"/>
      <c r="C16" s="11" t="s">
        <v>41</v>
      </c>
      <c r="D16" s="11" t="s">
        <v>42</v>
      </c>
      <c r="E16" s="11" t="s">
        <v>41</v>
      </c>
      <c r="F16" s="11" t="s">
        <v>42</v>
      </c>
      <c r="G16" s="11" t="s">
        <v>41</v>
      </c>
      <c r="H16" s="11" t="s">
        <v>42</v>
      </c>
      <c r="I16" s="11" t="s">
        <v>41</v>
      </c>
      <c r="J16" s="11" t="s">
        <v>42</v>
      </c>
      <c r="K16" s="49" t="s">
        <v>41</v>
      </c>
      <c r="L16" s="50" t="s">
        <v>42</v>
      </c>
    </row>
    <row r="17" spans="2:12" x14ac:dyDescent="0.25">
      <c r="B17" s="48"/>
      <c r="C17" s="4"/>
      <c r="D17" s="4"/>
      <c r="E17" s="4"/>
      <c r="F17" s="4"/>
      <c r="G17" s="4"/>
      <c r="H17" s="4"/>
      <c r="I17" s="4"/>
      <c r="J17" s="4"/>
      <c r="K17" s="51"/>
      <c r="L17" s="52"/>
    </row>
    <row r="18" spans="2:12" x14ac:dyDescent="0.25">
      <c r="B18" s="48" t="s">
        <v>43</v>
      </c>
      <c r="C18" s="53">
        <v>6448.62</v>
      </c>
      <c r="D18" s="53">
        <v>6387.84</v>
      </c>
      <c r="E18" s="53">
        <v>6816.1200000000008</v>
      </c>
      <c r="F18" s="53">
        <v>6725.34</v>
      </c>
      <c r="G18" s="53">
        <v>7661.4</v>
      </c>
      <c r="H18" s="53">
        <v>7461.7800000000007</v>
      </c>
      <c r="I18" s="53">
        <v>8678.2800000000007</v>
      </c>
      <c r="J18" s="53">
        <v>8283.7199999999993</v>
      </c>
      <c r="K18" s="54">
        <v>9908.34</v>
      </c>
      <c r="L18" s="55">
        <v>9085.86</v>
      </c>
    </row>
    <row r="19" spans="2:12" ht="15.75" thickBot="1" x14ac:dyDescent="0.3">
      <c r="B19" s="56" t="s">
        <v>44</v>
      </c>
      <c r="C19" s="57">
        <v>3854.76</v>
      </c>
      <c r="D19" s="57">
        <v>3825.54</v>
      </c>
      <c r="E19" s="57">
        <v>4263.5999999999995</v>
      </c>
      <c r="F19" s="57">
        <v>4215.78</v>
      </c>
      <c r="G19" s="57">
        <v>5114.7</v>
      </c>
      <c r="H19" s="57">
        <v>4994.9400000000005</v>
      </c>
      <c r="I19" s="57">
        <v>6124.74</v>
      </c>
      <c r="J19" s="57">
        <v>5860.2</v>
      </c>
      <c r="K19" s="58">
        <v>7366.26</v>
      </c>
      <c r="L19" s="59">
        <v>6756.0599999999995</v>
      </c>
    </row>
    <row r="20" spans="2:12" x14ac:dyDescent="0.25">
      <c r="B20" t="s">
        <v>45</v>
      </c>
      <c r="J20" s="35"/>
    </row>
    <row r="21" spans="2:12" ht="15" customHeight="1" x14ac:dyDescent="0.25">
      <c r="B21" s="92" t="s">
        <v>47</v>
      </c>
      <c r="C21" s="92"/>
      <c r="D21" s="92"/>
      <c r="E21" s="92"/>
      <c r="F21" s="92"/>
      <c r="G21" s="92"/>
      <c r="H21" s="92"/>
      <c r="I21" s="92"/>
      <c r="J21" s="92"/>
      <c r="K21" s="92"/>
    </row>
    <row r="23" spans="2:12" x14ac:dyDescent="0.25">
      <c r="B23" s="46" t="s">
        <v>48</v>
      </c>
    </row>
    <row r="24" spans="2:12" ht="15.75" thickBot="1" x14ac:dyDescent="0.3">
      <c r="B24" s="46"/>
    </row>
    <row r="25" spans="2:12" x14ac:dyDescent="0.25">
      <c r="B25" s="47" t="s">
        <v>49</v>
      </c>
      <c r="C25" s="83">
        <v>55</v>
      </c>
      <c r="D25" s="84"/>
      <c r="E25" s="83">
        <v>60</v>
      </c>
      <c r="F25" s="84"/>
      <c r="G25" s="83">
        <v>65</v>
      </c>
      <c r="H25" s="84"/>
      <c r="I25" s="83">
        <v>70</v>
      </c>
      <c r="J25" s="60"/>
      <c r="K25" s="93">
        <v>75</v>
      </c>
      <c r="L25" s="94"/>
    </row>
    <row r="26" spans="2:12" x14ac:dyDescent="0.25">
      <c r="B26" s="48"/>
      <c r="C26" s="11" t="s">
        <v>41</v>
      </c>
      <c r="D26" s="11" t="s">
        <v>42</v>
      </c>
      <c r="E26" s="11" t="s">
        <v>41</v>
      </c>
      <c r="F26" s="11" t="s">
        <v>42</v>
      </c>
      <c r="G26" s="11" t="s">
        <v>41</v>
      </c>
      <c r="H26" s="11" t="s">
        <v>42</v>
      </c>
      <c r="I26" s="11" t="s">
        <v>41</v>
      </c>
      <c r="J26" s="11" t="s">
        <v>42</v>
      </c>
      <c r="K26" s="49" t="s">
        <v>41</v>
      </c>
      <c r="L26" s="50" t="s">
        <v>42</v>
      </c>
    </row>
    <row r="27" spans="2:12" x14ac:dyDescent="0.25">
      <c r="B27" s="48"/>
      <c r="C27" s="4"/>
      <c r="D27" s="4"/>
      <c r="E27" s="4"/>
      <c r="F27" s="4"/>
      <c r="G27" s="4"/>
      <c r="H27" s="4"/>
      <c r="I27" s="61"/>
      <c r="J27" s="4"/>
      <c r="K27" s="51"/>
      <c r="L27" s="52"/>
    </row>
    <row r="28" spans="2:12" x14ac:dyDescent="0.25">
      <c r="B28" s="48" t="s">
        <v>43</v>
      </c>
      <c r="C28" s="53">
        <v>5481</v>
      </c>
      <c r="D28" s="53">
        <v>5469</v>
      </c>
      <c r="E28" s="53">
        <v>5800.8</v>
      </c>
      <c r="F28" s="53">
        <v>5780.16</v>
      </c>
      <c r="G28" s="53">
        <v>6112.68</v>
      </c>
      <c r="H28" s="53">
        <v>6073.38</v>
      </c>
      <c r="I28" s="62">
        <v>6554.5199999999995</v>
      </c>
      <c r="J28" s="53">
        <v>6475.32</v>
      </c>
      <c r="K28" s="54">
        <v>7323.9000000000005</v>
      </c>
      <c r="L28" s="55">
        <v>7143.6</v>
      </c>
    </row>
    <row r="29" spans="2:12" ht="15.75" thickBot="1" x14ac:dyDescent="0.3">
      <c r="B29" s="56" t="s">
        <v>44</v>
      </c>
      <c r="C29" s="57">
        <v>2924.8199999999997</v>
      </c>
      <c r="D29" s="57">
        <v>2920.14</v>
      </c>
      <c r="E29" s="57">
        <v>3289.92</v>
      </c>
      <c r="F29" s="57">
        <v>3280.98</v>
      </c>
      <c r="G29" s="57">
        <v>3673.8</v>
      </c>
      <c r="H29" s="57">
        <v>3654.6600000000003</v>
      </c>
      <c r="I29" s="63">
        <v>4181.04</v>
      </c>
      <c r="J29" s="57">
        <v>4137.4799999999996</v>
      </c>
      <c r="K29" s="58">
        <v>4984.4399999999996</v>
      </c>
      <c r="L29" s="59">
        <v>4871.28</v>
      </c>
    </row>
    <row r="30" spans="2:12" x14ac:dyDescent="0.25">
      <c r="B30" t="s">
        <v>50</v>
      </c>
    </row>
    <row r="32" spans="2:12" x14ac:dyDescent="0.25">
      <c r="B32" s="46" t="s">
        <v>51</v>
      </c>
    </row>
    <row r="33" spans="2:12" ht="15.75" thickBot="1" x14ac:dyDescent="0.3"/>
    <row r="34" spans="2:12" x14ac:dyDescent="0.25">
      <c r="B34" s="47" t="s">
        <v>49</v>
      </c>
      <c r="C34" s="83">
        <v>55</v>
      </c>
      <c r="D34" s="84"/>
      <c r="E34" s="83">
        <v>60</v>
      </c>
      <c r="F34" s="84"/>
      <c r="G34" s="83">
        <v>65</v>
      </c>
      <c r="H34" s="84"/>
      <c r="I34" s="83">
        <v>70</v>
      </c>
      <c r="J34" s="60"/>
      <c r="K34" s="93">
        <v>75</v>
      </c>
      <c r="L34" s="94"/>
    </row>
    <row r="35" spans="2:12" x14ac:dyDescent="0.25">
      <c r="B35" s="48"/>
      <c r="C35" s="11" t="s">
        <v>41</v>
      </c>
      <c r="D35" s="11" t="s">
        <v>42</v>
      </c>
      <c r="E35" s="11" t="s">
        <v>41</v>
      </c>
      <c r="F35" s="11" t="s">
        <v>42</v>
      </c>
      <c r="G35" s="11" t="s">
        <v>41</v>
      </c>
      <c r="H35" s="11" t="s">
        <v>42</v>
      </c>
      <c r="I35" s="11" t="s">
        <v>41</v>
      </c>
      <c r="J35" s="11" t="s">
        <v>42</v>
      </c>
      <c r="K35" s="49" t="s">
        <v>41</v>
      </c>
      <c r="L35" s="50" t="s">
        <v>42</v>
      </c>
    </row>
    <row r="36" spans="2:12" x14ac:dyDescent="0.25">
      <c r="B36" s="48"/>
      <c r="C36" s="4"/>
      <c r="D36" s="4"/>
      <c r="E36" s="4"/>
      <c r="F36" s="4"/>
      <c r="G36" s="4"/>
      <c r="H36" s="4"/>
      <c r="I36" s="61"/>
      <c r="J36" s="4"/>
      <c r="K36" s="51"/>
      <c r="L36" s="52"/>
    </row>
    <row r="37" spans="2:12" x14ac:dyDescent="0.25">
      <c r="B37" s="48" t="s">
        <v>43</v>
      </c>
      <c r="C37" s="53">
        <v>5641.8</v>
      </c>
      <c r="D37" s="53">
        <v>5594.8200000000006</v>
      </c>
      <c r="E37" s="53">
        <v>5883.4800000000005</v>
      </c>
      <c r="F37" s="53">
        <v>5807.52</v>
      </c>
      <c r="G37" s="53">
        <v>6233.64</v>
      </c>
      <c r="H37" s="53">
        <v>6097.02</v>
      </c>
      <c r="I37" s="62">
        <v>6778.92</v>
      </c>
      <c r="J37" s="53">
        <v>6519.7800000000007</v>
      </c>
      <c r="K37" s="54">
        <v>7659.5999999999995</v>
      </c>
      <c r="L37" s="55">
        <v>7139.04</v>
      </c>
    </row>
    <row r="38" spans="2:12" ht="15.75" thickBot="1" x14ac:dyDescent="0.3">
      <c r="B38" s="56" t="s">
        <v>44</v>
      </c>
      <c r="C38" s="57">
        <v>3081.42</v>
      </c>
      <c r="D38" s="57">
        <v>3062.64</v>
      </c>
      <c r="E38" s="57">
        <v>3393</v>
      </c>
      <c r="F38" s="57">
        <v>3358.98</v>
      </c>
      <c r="G38" s="57">
        <v>3809.04</v>
      </c>
      <c r="H38" s="57">
        <v>3740.2799999999997</v>
      </c>
      <c r="I38" s="63">
        <v>4402.08</v>
      </c>
      <c r="J38" s="57">
        <v>4254.66</v>
      </c>
      <c r="K38" s="58">
        <v>5305.2599999999993</v>
      </c>
      <c r="L38" s="59">
        <v>4968.84</v>
      </c>
    </row>
    <row r="39" spans="2:12" ht="15" customHeight="1" x14ac:dyDescent="0.25">
      <c r="B39" t="s">
        <v>50</v>
      </c>
    </row>
    <row r="40" spans="2:12" x14ac:dyDescent="0.25">
      <c r="B40" s="64" t="s">
        <v>47</v>
      </c>
      <c r="C40" s="64"/>
      <c r="D40" s="64"/>
      <c r="E40" s="64"/>
      <c r="F40" s="64"/>
      <c r="G40" s="64"/>
      <c r="H40" s="64"/>
      <c r="I40" s="64"/>
      <c r="J40" s="64"/>
    </row>
    <row r="41" spans="2:12" x14ac:dyDescent="0.25">
      <c r="B41" s="35"/>
      <c r="C41" s="35"/>
      <c r="D41" s="35"/>
      <c r="E41" s="35"/>
      <c r="F41" s="35"/>
      <c r="G41" s="35"/>
      <c r="H41" s="35"/>
      <c r="I41" s="35"/>
      <c r="J41" s="35"/>
    </row>
  </sheetData>
  <mergeCells count="13">
    <mergeCell ref="B21:K21"/>
    <mergeCell ref="K25:L25"/>
    <mergeCell ref="K34:L34"/>
    <mergeCell ref="C6:D6"/>
    <mergeCell ref="E6:F6"/>
    <mergeCell ref="G6:H6"/>
    <mergeCell ref="I6:J6"/>
    <mergeCell ref="K6:L6"/>
    <mergeCell ref="C15:D15"/>
    <mergeCell ref="E15:F15"/>
    <mergeCell ref="G15:H15"/>
    <mergeCell ref="I15:J15"/>
    <mergeCell ref="K15:L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D23" sqref="D23"/>
    </sheetView>
  </sheetViews>
  <sheetFormatPr defaultRowHeight="15" x14ac:dyDescent="0.25"/>
  <cols>
    <col min="1" max="1" width="24.5703125" bestFit="1" customWidth="1"/>
    <col min="2" max="5" width="11.140625" bestFit="1" customWidth="1"/>
    <col min="6" max="6" width="6.140625" customWidth="1"/>
    <col min="7" max="7" width="25.7109375" bestFit="1" customWidth="1"/>
    <col min="8" max="8" width="15.42578125" bestFit="1" customWidth="1"/>
    <col min="9" max="11" width="11.140625" bestFit="1" customWidth="1"/>
    <col min="12" max="12" width="4.28515625" customWidth="1"/>
    <col min="13" max="13" width="24.5703125" bestFit="1" customWidth="1"/>
    <col min="14" max="14" width="7.42578125" customWidth="1"/>
    <col min="15" max="15" width="9" bestFit="1" customWidth="1"/>
    <col min="16" max="16" width="8.42578125" bestFit="1" customWidth="1"/>
    <col min="17" max="17" width="9" bestFit="1" customWidth="1"/>
    <col min="20" max="20" width="9.140625" style="8"/>
  </cols>
  <sheetData>
    <row r="1" spans="1:22" x14ac:dyDescent="0.25">
      <c r="A1" s="80" t="s">
        <v>32</v>
      </c>
    </row>
    <row r="2" spans="1:22" x14ac:dyDescent="0.25">
      <c r="A2" s="81" t="s">
        <v>5</v>
      </c>
      <c r="B2" s="4"/>
      <c r="C2" s="4"/>
      <c r="D2" s="4"/>
      <c r="E2" s="4"/>
      <c r="G2" s="81" t="s">
        <v>55</v>
      </c>
      <c r="M2" s="65" t="s">
        <v>8</v>
      </c>
    </row>
    <row r="3" spans="1:22" ht="60" x14ac:dyDescent="0.25">
      <c r="A3" s="4" t="s">
        <v>11</v>
      </c>
      <c r="B3" s="3" t="s">
        <v>1</v>
      </c>
      <c r="C3" s="3" t="s">
        <v>37</v>
      </c>
      <c r="D3" s="3" t="s">
        <v>52</v>
      </c>
      <c r="E3" s="3" t="s">
        <v>53</v>
      </c>
      <c r="G3" s="4" t="s">
        <v>11</v>
      </c>
      <c r="H3" s="3" t="s">
        <v>1</v>
      </c>
      <c r="I3" s="3" t="s">
        <v>37</v>
      </c>
      <c r="J3" s="3" t="s">
        <v>52</v>
      </c>
      <c r="K3" s="3" t="s">
        <v>56</v>
      </c>
      <c r="M3" s="65" t="s">
        <v>11</v>
      </c>
      <c r="N3" s="66" t="s">
        <v>1</v>
      </c>
      <c r="O3" s="66" t="s">
        <v>2</v>
      </c>
      <c r="P3" s="66" t="s">
        <v>3</v>
      </c>
      <c r="Q3" s="66" t="s">
        <v>38</v>
      </c>
    </row>
    <row r="4" spans="1:22" x14ac:dyDescent="0.25">
      <c r="A4" s="34">
        <v>55</v>
      </c>
      <c r="B4" s="31">
        <f>'Just Rates'!C9/100000</f>
        <v>5.9291400000000001E-2</v>
      </c>
      <c r="C4" s="31">
        <f>'Just Rates'!C28/100000</f>
        <v>5.4809999999999998E-2</v>
      </c>
      <c r="D4" s="31">
        <f>'Just Rates'!C10/100000</f>
        <v>3.3443399999999998E-2</v>
      </c>
      <c r="E4" s="31">
        <f>'Just Rates'!C29/100000</f>
        <v>2.9248199999999999E-2</v>
      </c>
      <c r="F4" s="7"/>
      <c r="G4" s="34">
        <v>55</v>
      </c>
      <c r="H4" s="33">
        <f>'Just Rates'!C18/100000</f>
        <v>6.4486199999999994E-2</v>
      </c>
      <c r="I4" s="33">
        <f>'Just Rates'!C37/100000</f>
        <v>5.6418000000000003E-2</v>
      </c>
      <c r="J4" s="33">
        <f>'Just Rates'!C19/100000</f>
        <v>3.8547600000000001E-2</v>
      </c>
      <c r="K4" s="33">
        <f>'Just Rates'!C38/100000</f>
        <v>3.08142E-2</v>
      </c>
      <c r="L4" s="7"/>
      <c r="M4" s="67">
        <v>55</v>
      </c>
      <c r="N4" s="68">
        <v>5.96E-2</v>
      </c>
      <c r="O4" s="68">
        <v>5.4600000000000003E-2</v>
      </c>
      <c r="P4" s="68">
        <v>4.3700000000000003E-2</v>
      </c>
      <c r="Q4" s="68">
        <v>3.85E-2</v>
      </c>
      <c r="T4" s="9"/>
      <c r="V4" s="10">
        <v>0.5</v>
      </c>
    </row>
    <row r="5" spans="1:22" x14ac:dyDescent="0.25">
      <c r="A5" s="2">
        <v>56</v>
      </c>
      <c r="B5" s="5">
        <f>B4+B$19</f>
        <v>5.9927040000000001E-2</v>
      </c>
      <c r="C5" s="5">
        <f t="shared" ref="C5:E8" si="0">C4+C$19</f>
        <v>5.5449600000000002E-2</v>
      </c>
      <c r="D5" s="5">
        <f>D4+D$19</f>
        <v>3.4172279999999999E-2</v>
      </c>
      <c r="E5" s="5">
        <f t="shared" si="0"/>
        <v>2.9978399999999999E-2</v>
      </c>
      <c r="F5" s="7"/>
      <c r="G5" s="2">
        <v>56</v>
      </c>
      <c r="H5" s="5">
        <f>H4+H$19</f>
        <v>6.5221199999999993E-2</v>
      </c>
      <c r="I5" s="5">
        <f t="shared" ref="I5:I8" si="1">I4+I$19</f>
        <v>5.6901360000000005E-2</v>
      </c>
      <c r="J5" s="5">
        <f t="shared" ref="J5:J8" si="2">J4+J$19</f>
        <v>3.9365280000000002E-2</v>
      </c>
      <c r="K5" s="5">
        <f>K4+K$19</f>
        <v>3.1437359999999998E-2</v>
      </c>
      <c r="L5" s="7"/>
      <c r="M5" s="67">
        <v>56</v>
      </c>
      <c r="N5" s="69">
        <f>N4+N$19</f>
        <v>6.0560000000000003E-2</v>
      </c>
      <c r="O5" s="69">
        <f t="shared" ref="O5:O8" si="3">O4+O$19</f>
        <v>5.5480000000000002E-2</v>
      </c>
      <c r="P5" s="69">
        <f t="shared" ref="P5:P8" si="4">P4+P$19</f>
        <v>4.4760000000000001E-2</v>
      </c>
      <c r="Q5" s="69">
        <f t="shared" ref="Q5:Q8" si="5">Q4+Q$19</f>
        <v>3.9460000000000002E-2</v>
      </c>
      <c r="T5" s="9"/>
      <c r="V5" s="10">
        <v>1</v>
      </c>
    </row>
    <row r="6" spans="1:22" x14ac:dyDescent="0.25">
      <c r="A6" s="2">
        <v>57</v>
      </c>
      <c r="B6" s="5">
        <f t="shared" ref="B6:B8" si="6">B5+B$19</f>
        <v>6.0562680000000001E-2</v>
      </c>
      <c r="C6" s="5">
        <f t="shared" si="0"/>
        <v>5.6089200000000006E-2</v>
      </c>
      <c r="D6" s="5">
        <f t="shared" si="0"/>
        <v>3.4901160000000001E-2</v>
      </c>
      <c r="E6" s="5">
        <f t="shared" si="0"/>
        <v>3.0708599999999999E-2</v>
      </c>
      <c r="F6" s="7"/>
      <c r="G6" s="2">
        <v>57</v>
      </c>
      <c r="H6" s="5">
        <f t="shared" ref="H6:H8" si="7">H5+H$19</f>
        <v>6.5956199999999993E-2</v>
      </c>
      <c r="I6" s="5">
        <f t="shared" si="1"/>
        <v>5.7384720000000007E-2</v>
      </c>
      <c r="J6" s="5">
        <f t="shared" si="2"/>
        <v>4.0182960000000004E-2</v>
      </c>
      <c r="K6" s="5">
        <f t="shared" ref="K6:K8" si="8">K5+K$19</f>
        <v>3.2060519999999995E-2</v>
      </c>
      <c r="L6" s="7"/>
      <c r="M6" s="67">
        <v>57</v>
      </c>
      <c r="N6" s="69">
        <f t="shared" ref="N6:N8" si="9">N5+N$19</f>
        <v>6.1520000000000005E-2</v>
      </c>
      <c r="O6" s="69">
        <f t="shared" si="3"/>
        <v>5.636E-2</v>
      </c>
      <c r="P6" s="69">
        <f t="shared" si="4"/>
        <v>4.582E-2</v>
      </c>
      <c r="Q6" s="69">
        <f t="shared" si="5"/>
        <v>4.0420000000000005E-2</v>
      </c>
      <c r="T6" s="9"/>
    </row>
    <row r="7" spans="1:22" x14ac:dyDescent="0.25">
      <c r="A7" s="2">
        <v>58</v>
      </c>
      <c r="B7" s="5">
        <f t="shared" si="6"/>
        <v>6.119832E-2</v>
      </c>
      <c r="C7" s="5">
        <f t="shared" si="0"/>
        <v>5.672880000000001E-2</v>
      </c>
      <c r="D7" s="5">
        <f t="shared" si="0"/>
        <v>3.5630040000000002E-2</v>
      </c>
      <c r="E7" s="5">
        <f t="shared" si="0"/>
        <v>3.1438800000000003E-2</v>
      </c>
      <c r="F7" s="7"/>
      <c r="G7" s="2">
        <v>58</v>
      </c>
      <c r="H7" s="5">
        <f t="shared" si="7"/>
        <v>6.6691199999999992E-2</v>
      </c>
      <c r="I7" s="5">
        <f t="shared" si="1"/>
        <v>5.7868080000000009E-2</v>
      </c>
      <c r="J7" s="5">
        <f t="shared" si="2"/>
        <v>4.1000640000000005E-2</v>
      </c>
      <c r="K7" s="5">
        <f t="shared" si="8"/>
        <v>3.2683679999999993E-2</v>
      </c>
      <c r="L7" s="7"/>
      <c r="M7" s="67">
        <v>58</v>
      </c>
      <c r="N7" s="69">
        <f t="shared" si="9"/>
        <v>6.2480000000000008E-2</v>
      </c>
      <c r="O7" s="69">
        <f t="shared" si="3"/>
        <v>5.7239999999999999E-2</v>
      </c>
      <c r="P7" s="69">
        <f t="shared" si="4"/>
        <v>4.6879999999999998E-2</v>
      </c>
      <c r="Q7" s="69">
        <f t="shared" si="5"/>
        <v>4.1380000000000007E-2</v>
      </c>
      <c r="T7" s="9"/>
    </row>
    <row r="8" spans="1:22" x14ac:dyDescent="0.25">
      <c r="A8" s="2">
        <v>59</v>
      </c>
      <c r="B8" s="5">
        <f t="shared" si="6"/>
        <v>6.183396E-2</v>
      </c>
      <c r="C8" s="5">
        <f t="shared" si="0"/>
        <v>5.7368400000000014E-2</v>
      </c>
      <c r="D8" s="5">
        <f t="shared" si="0"/>
        <v>3.6358920000000003E-2</v>
      </c>
      <c r="E8" s="5">
        <f t="shared" si="0"/>
        <v>3.2169000000000003E-2</v>
      </c>
      <c r="F8" s="7"/>
      <c r="G8" s="2">
        <v>59</v>
      </c>
      <c r="H8" s="5">
        <f t="shared" si="7"/>
        <v>6.7426199999999992E-2</v>
      </c>
      <c r="I8" s="5">
        <f t="shared" si="1"/>
        <v>5.8351440000000011E-2</v>
      </c>
      <c r="J8" s="5">
        <f t="shared" si="2"/>
        <v>4.1818320000000006E-2</v>
      </c>
      <c r="K8" s="5">
        <f t="shared" si="8"/>
        <v>3.330683999999999E-2</v>
      </c>
      <c r="L8" s="7"/>
      <c r="M8" s="67">
        <v>59</v>
      </c>
      <c r="N8" s="69">
        <f t="shared" si="9"/>
        <v>6.344000000000001E-2</v>
      </c>
      <c r="O8" s="69">
        <f t="shared" si="3"/>
        <v>5.8119999999999998E-2</v>
      </c>
      <c r="P8" s="69">
        <f t="shared" si="4"/>
        <v>4.7939999999999997E-2</v>
      </c>
      <c r="Q8" s="69">
        <f t="shared" si="5"/>
        <v>4.234000000000001E-2</v>
      </c>
      <c r="T8" s="9"/>
    </row>
    <row r="9" spans="1:22" x14ac:dyDescent="0.25">
      <c r="A9" s="34">
        <v>60</v>
      </c>
      <c r="B9" s="30">
        <f>'Just Rates'!E9/100000</f>
        <v>6.24696E-2</v>
      </c>
      <c r="C9" s="30">
        <f>'Just Rates'!E28/100000</f>
        <v>5.8008000000000004E-2</v>
      </c>
      <c r="D9" s="30">
        <f>'Just Rates'!E10/100000</f>
        <v>3.7087799999999997E-2</v>
      </c>
      <c r="E9" s="30">
        <f>'Just Rates'!E29/100000</f>
        <v>3.2899200000000003E-2</v>
      </c>
      <c r="F9" s="7"/>
      <c r="G9" s="34">
        <v>60</v>
      </c>
      <c r="H9" s="30">
        <f>'Just Rates'!E18/100000</f>
        <v>6.8161200000000005E-2</v>
      </c>
      <c r="I9" s="30">
        <f>'Just Rates'!E37/100000</f>
        <v>5.8834800000000007E-2</v>
      </c>
      <c r="J9" s="30">
        <f>'Just Rates'!E19/100000</f>
        <v>4.2635999999999993E-2</v>
      </c>
      <c r="K9" s="30">
        <f>'Just Rates'!E38/100000</f>
        <v>3.3930000000000002E-2</v>
      </c>
      <c r="L9" s="7"/>
      <c r="M9" s="67">
        <v>60</v>
      </c>
      <c r="N9" s="68">
        <v>6.4399999999999999E-2</v>
      </c>
      <c r="O9" s="68">
        <v>5.8999999999999997E-2</v>
      </c>
      <c r="P9" s="68">
        <v>4.9000000000000002E-2</v>
      </c>
      <c r="Q9" s="68">
        <v>4.3299999999999998E-2</v>
      </c>
      <c r="T9" s="9"/>
    </row>
    <row r="10" spans="1:22" x14ac:dyDescent="0.25">
      <c r="A10" s="2">
        <v>61</v>
      </c>
      <c r="B10" s="5">
        <f>B9+B$20</f>
        <v>6.3487080000000001E-2</v>
      </c>
      <c r="C10" s="5">
        <f t="shared" ref="C10:E13" si="10">C9+C$20</f>
        <v>5.8631760000000005E-2</v>
      </c>
      <c r="D10" s="5">
        <f t="shared" si="10"/>
        <v>3.8202239999999998E-2</v>
      </c>
      <c r="E10" s="5">
        <f t="shared" si="10"/>
        <v>3.3666960000000003E-2</v>
      </c>
      <c r="F10" s="7"/>
      <c r="G10" s="2">
        <v>61</v>
      </c>
      <c r="H10" s="5">
        <f>H9+H$20</f>
        <v>6.9851759999999999E-2</v>
      </c>
      <c r="I10" s="5">
        <f t="shared" ref="I10:I13" si="11">I9+I$20</f>
        <v>5.9535120000000004E-2</v>
      </c>
      <c r="J10" s="5">
        <f t="shared" ref="J10:J13" si="12">J9+J$20</f>
        <v>4.4338199999999994E-2</v>
      </c>
      <c r="K10" s="5">
        <f t="shared" ref="K10:K13" si="13">K9+K$20</f>
        <v>3.4762080000000001E-2</v>
      </c>
      <c r="L10" s="7"/>
      <c r="M10" s="67">
        <v>61</v>
      </c>
      <c r="N10" s="69">
        <f>N9+N$20</f>
        <v>6.6140000000000004E-2</v>
      </c>
      <c r="O10" s="69">
        <f t="shared" ref="O10:O13" si="14">O9+O$20</f>
        <v>6.0399999999999995E-2</v>
      </c>
      <c r="P10" s="69">
        <f t="shared" ref="P10:P13" si="15">P9+P$20</f>
        <v>5.0660000000000004E-2</v>
      </c>
      <c r="Q10" s="69">
        <f t="shared" ref="Q10:Q13" si="16">Q9+Q$20</f>
        <v>4.462E-2</v>
      </c>
      <c r="T10" s="9"/>
    </row>
    <row r="11" spans="1:22" x14ac:dyDescent="0.25">
      <c r="A11" s="2">
        <v>62</v>
      </c>
      <c r="B11" s="5">
        <f t="shared" ref="B11:B13" si="17">B10+B$20</f>
        <v>6.4504560000000002E-2</v>
      </c>
      <c r="C11" s="5">
        <f t="shared" si="10"/>
        <v>5.9255520000000006E-2</v>
      </c>
      <c r="D11" s="5">
        <f t="shared" si="10"/>
        <v>3.931668E-2</v>
      </c>
      <c r="E11" s="5">
        <f t="shared" si="10"/>
        <v>3.4434720000000002E-2</v>
      </c>
      <c r="F11" s="7"/>
      <c r="G11" s="2">
        <v>62</v>
      </c>
      <c r="H11" s="5">
        <f t="shared" ref="H11:H13" si="18">H10+H$20</f>
        <v>7.1542319999999993E-2</v>
      </c>
      <c r="I11" s="5">
        <f t="shared" si="11"/>
        <v>6.0235440000000001E-2</v>
      </c>
      <c r="J11" s="5">
        <f t="shared" si="12"/>
        <v>4.6040399999999995E-2</v>
      </c>
      <c r="K11" s="5">
        <f t="shared" si="13"/>
        <v>3.559416E-2</v>
      </c>
      <c r="L11" s="7"/>
      <c r="M11" s="67">
        <v>62</v>
      </c>
      <c r="N11" s="69">
        <f t="shared" ref="N11:N13" si="19">N10+N$20</f>
        <v>6.788000000000001E-2</v>
      </c>
      <c r="O11" s="69">
        <f t="shared" si="14"/>
        <v>6.1799999999999994E-2</v>
      </c>
      <c r="P11" s="69">
        <f t="shared" si="15"/>
        <v>5.2320000000000005E-2</v>
      </c>
      <c r="Q11" s="69">
        <f t="shared" si="16"/>
        <v>4.5940000000000002E-2</v>
      </c>
      <c r="T11" s="9"/>
    </row>
    <row r="12" spans="1:22" x14ac:dyDescent="0.25">
      <c r="A12" s="2">
        <v>63</v>
      </c>
      <c r="B12" s="5">
        <f t="shared" si="17"/>
        <v>6.5522040000000004E-2</v>
      </c>
      <c r="C12" s="5">
        <f t="shared" si="10"/>
        <v>5.9879280000000007E-2</v>
      </c>
      <c r="D12" s="5">
        <f t="shared" si="10"/>
        <v>4.0431120000000001E-2</v>
      </c>
      <c r="E12" s="5">
        <f t="shared" si="10"/>
        <v>3.5202480000000001E-2</v>
      </c>
      <c r="F12" s="7"/>
      <c r="G12" s="2">
        <v>63</v>
      </c>
      <c r="H12" s="5">
        <f t="shared" si="18"/>
        <v>7.3232879999999986E-2</v>
      </c>
      <c r="I12" s="5">
        <f t="shared" si="11"/>
        <v>6.0935759999999999E-2</v>
      </c>
      <c r="J12" s="5">
        <f t="shared" si="12"/>
        <v>4.7742599999999996E-2</v>
      </c>
      <c r="K12" s="5">
        <f t="shared" si="13"/>
        <v>3.6426239999999999E-2</v>
      </c>
      <c r="L12" s="7"/>
      <c r="M12" s="67">
        <v>63</v>
      </c>
      <c r="N12" s="69">
        <f t="shared" si="19"/>
        <v>6.9620000000000015E-2</v>
      </c>
      <c r="O12" s="69">
        <f t="shared" si="14"/>
        <v>6.3199999999999992E-2</v>
      </c>
      <c r="P12" s="69">
        <f t="shared" si="15"/>
        <v>5.3980000000000007E-2</v>
      </c>
      <c r="Q12" s="69">
        <f t="shared" si="16"/>
        <v>4.7260000000000003E-2</v>
      </c>
      <c r="T12" s="9"/>
    </row>
    <row r="13" spans="1:22" x14ac:dyDescent="0.25">
      <c r="A13" s="2">
        <v>64</v>
      </c>
      <c r="B13" s="5">
        <f t="shared" si="17"/>
        <v>6.6539520000000005E-2</v>
      </c>
      <c r="C13" s="5">
        <f t="shared" si="10"/>
        <v>6.0503040000000008E-2</v>
      </c>
      <c r="D13" s="5">
        <f t="shared" si="10"/>
        <v>4.1545560000000002E-2</v>
      </c>
      <c r="E13" s="5">
        <f t="shared" si="10"/>
        <v>3.5970240000000001E-2</v>
      </c>
      <c r="F13" s="7"/>
      <c r="G13" s="2">
        <v>64</v>
      </c>
      <c r="H13" s="5">
        <f t="shared" si="18"/>
        <v>7.492343999999998E-2</v>
      </c>
      <c r="I13" s="5">
        <f t="shared" si="11"/>
        <v>6.1636079999999996E-2</v>
      </c>
      <c r="J13" s="5">
        <f t="shared" si="12"/>
        <v>4.9444799999999997E-2</v>
      </c>
      <c r="K13" s="5">
        <f t="shared" si="13"/>
        <v>3.7258319999999998E-2</v>
      </c>
      <c r="L13" s="7"/>
      <c r="M13" s="67">
        <v>64</v>
      </c>
      <c r="N13" s="69">
        <f t="shared" si="19"/>
        <v>7.1360000000000021E-2</v>
      </c>
      <c r="O13" s="69">
        <f t="shared" si="14"/>
        <v>6.4599999999999991E-2</v>
      </c>
      <c r="P13" s="69">
        <f t="shared" si="15"/>
        <v>5.5640000000000009E-2</v>
      </c>
      <c r="Q13" s="69">
        <f t="shared" si="16"/>
        <v>4.8580000000000005E-2</v>
      </c>
      <c r="T13" s="9"/>
    </row>
    <row r="14" spans="1:22" x14ac:dyDescent="0.25">
      <c r="A14" s="34">
        <v>65</v>
      </c>
      <c r="B14" s="33">
        <f>'Just Rates'!G9/100000</f>
        <v>6.7556999999999992E-2</v>
      </c>
      <c r="C14" s="33">
        <f>'Just Rates'!G28/100000</f>
        <v>6.1126800000000002E-2</v>
      </c>
      <c r="D14" s="33">
        <f>'Just Rates'!G10/100000</f>
        <v>4.2659999999999997E-2</v>
      </c>
      <c r="E14" s="82">
        <f>'Just Rates'!G29/100000</f>
        <v>3.6738E-2</v>
      </c>
      <c r="F14" s="7"/>
      <c r="G14" s="34">
        <v>65</v>
      </c>
      <c r="H14" s="33">
        <f>'Just Rates'!G18/100000</f>
        <v>7.6614000000000002E-2</v>
      </c>
      <c r="I14" s="33">
        <f>'Just Rates'!G37/100000</f>
        <v>6.23364E-2</v>
      </c>
      <c r="J14" s="33">
        <f>'Just Rates'!G19/100000</f>
        <v>5.1146999999999998E-2</v>
      </c>
      <c r="K14" s="33">
        <f>'Just Rates'!G38/100000</f>
        <v>3.8090399999999996E-2</v>
      </c>
      <c r="L14" s="7"/>
      <c r="M14" s="67">
        <v>65</v>
      </c>
      <c r="N14" s="68">
        <v>7.3099999999999998E-2</v>
      </c>
      <c r="O14" s="68">
        <v>6.6000000000000003E-2</v>
      </c>
      <c r="P14" s="68">
        <v>5.7299999999999997E-2</v>
      </c>
      <c r="Q14" s="68">
        <v>4.99E-2</v>
      </c>
      <c r="T14" s="9"/>
    </row>
    <row r="15" spans="1:22" x14ac:dyDescent="0.25">
      <c r="B15" s="23"/>
      <c r="T15" s="9"/>
    </row>
    <row r="16" spans="1:22" x14ac:dyDescent="0.25">
      <c r="T16" s="9"/>
    </row>
    <row r="17" spans="1:20" x14ac:dyDescent="0.25">
      <c r="T17" s="9"/>
    </row>
    <row r="18" spans="1:20" x14ac:dyDescent="0.25">
      <c r="T18" s="9"/>
    </row>
    <row r="19" spans="1:20" x14ac:dyDescent="0.25">
      <c r="B19" s="6">
        <f>(B9-B4)/5</f>
        <v>6.3563999999999982E-4</v>
      </c>
      <c r="C19" s="6">
        <f t="shared" ref="C19:E19" si="20">(C9-C4)/5</f>
        <v>6.3960000000000124E-4</v>
      </c>
      <c r="D19" s="6">
        <f t="shared" si="20"/>
        <v>7.2887999999999978E-4</v>
      </c>
      <c r="E19" s="6">
        <f t="shared" si="20"/>
        <v>7.3020000000000094E-4</v>
      </c>
      <c r="H19" s="6">
        <f>(H9-H4)/5</f>
        <v>7.3500000000000236E-4</v>
      </c>
      <c r="I19" s="6">
        <f t="shared" ref="I19:K19" si="21">(I9-I4)/5</f>
        <v>4.8336000000000071E-4</v>
      </c>
      <c r="J19" s="6">
        <f t="shared" si="21"/>
        <v>8.1767999999999836E-4</v>
      </c>
      <c r="K19" s="6">
        <f t="shared" si="21"/>
        <v>6.2316000000000042E-4</v>
      </c>
      <c r="N19" s="6">
        <f>(N9-N4)/5</f>
        <v>9.599999999999997E-4</v>
      </c>
      <c r="O19" s="6">
        <f t="shared" ref="O19:Q19" si="22">(O9-O4)/5</f>
        <v>8.7999999999999884E-4</v>
      </c>
      <c r="P19" s="6">
        <f t="shared" si="22"/>
        <v>1.0599999999999997E-3</v>
      </c>
      <c r="Q19" s="6">
        <f t="shared" si="22"/>
        <v>9.599999999999997E-4</v>
      </c>
      <c r="T19" s="9"/>
    </row>
    <row r="20" spans="1:20" x14ac:dyDescent="0.25">
      <c r="B20" s="6">
        <f>(B14-B9)/5</f>
        <v>1.0174799999999983E-3</v>
      </c>
      <c r="C20" s="6">
        <f t="shared" ref="C20:E20" si="23">(C14-C9)/5</f>
        <v>6.2375999999999957E-4</v>
      </c>
      <c r="D20" s="6">
        <f t="shared" si="23"/>
        <v>1.11444E-3</v>
      </c>
      <c r="E20" s="6">
        <f t="shared" si="23"/>
        <v>7.6775999999999928E-4</v>
      </c>
      <c r="H20" s="6">
        <f>(H14-H9)/5</f>
        <v>1.6905599999999994E-3</v>
      </c>
      <c r="I20" s="6">
        <f t="shared" ref="I20:K20" si="24">(I14-I9)/5</f>
        <v>7.0031999999999874E-4</v>
      </c>
      <c r="J20" s="6">
        <f t="shared" si="24"/>
        <v>1.7022000000000009E-3</v>
      </c>
      <c r="K20" s="6">
        <f t="shared" si="24"/>
        <v>8.3207999999999893E-4</v>
      </c>
      <c r="N20" s="6">
        <f>(N14-N9)/5</f>
        <v>1.7399999999999998E-3</v>
      </c>
      <c r="O20" s="6">
        <f t="shared" ref="O20:Q20" si="25">(O14-O9)/5</f>
        <v>1.4000000000000013E-3</v>
      </c>
      <c r="P20" s="6">
        <f t="shared" si="25"/>
        <v>1.6599999999999989E-3</v>
      </c>
      <c r="Q20" s="6">
        <f t="shared" si="25"/>
        <v>1.3200000000000004E-3</v>
      </c>
      <c r="T20" s="9"/>
    </row>
    <row r="21" spans="1:20" x14ac:dyDescent="0.25">
      <c r="T21" s="9"/>
    </row>
    <row r="22" spans="1:20" x14ac:dyDescent="0.25">
      <c r="T22" s="9"/>
    </row>
    <row r="23" spans="1:20" x14ac:dyDescent="0.25">
      <c r="A23" s="80" t="s">
        <v>59</v>
      </c>
      <c r="G23" s="80" t="s">
        <v>61</v>
      </c>
      <c r="T23" s="9"/>
    </row>
    <row r="24" spans="1:20" s="70" customFormat="1" x14ac:dyDescent="0.25">
      <c r="A24" s="65" t="s">
        <v>5</v>
      </c>
      <c r="B24" s="65"/>
      <c r="C24" s="65"/>
      <c r="D24" s="65"/>
      <c r="E24" s="65"/>
      <c r="G24" s="65" t="s">
        <v>55</v>
      </c>
      <c r="M24" s="65" t="s">
        <v>8</v>
      </c>
      <c r="T24" s="71"/>
    </row>
    <row r="25" spans="1:20" s="70" customFormat="1" ht="45" x14ac:dyDescent="0.25">
      <c r="A25" s="65" t="s">
        <v>11</v>
      </c>
      <c r="B25" s="66" t="s">
        <v>1</v>
      </c>
      <c r="C25" s="66" t="s">
        <v>31</v>
      </c>
      <c r="D25" s="66" t="s">
        <v>52</v>
      </c>
      <c r="E25" s="66" t="s">
        <v>60</v>
      </c>
      <c r="G25" s="65" t="s">
        <v>11</v>
      </c>
      <c r="H25" s="66" t="s">
        <v>1</v>
      </c>
      <c r="I25" s="66" t="s">
        <v>31</v>
      </c>
      <c r="J25" s="66" t="s">
        <v>52</v>
      </c>
      <c r="K25" s="66" t="s">
        <v>60</v>
      </c>
      <c r="M25" s="65" t="s">
        <v>11</v>
      </c>
      <c r="N25" s="66" t="s">
        <v>1</v>
      </c>
      <c r="O25" s="66" t="s">
        <v>31</v>
      </c>
      <c r="P25" s="66" t="s">
        <v>3</v>
      </c>
      <c r="Q25" s="66" t="s">
        <v>28</v>
      </c>
      <c r="T25" s="71"/>
    </row>
    <row r="26" spans="1:20" s="70" customFormat="1" x14ac:dyDescent="0.25">
      <c r="A26" s="67">
        <v>55</v>
      </c>
      <c r="B26" s="31">
        <f>'Just Rates'!D9/100000</f>
        <v>5.9155800000000008E-2</v>
      </c>
      <c r="C26" s="31">
        <f>'Just Rates'!D28/100000</f>
        <v>5.4690000000000003E-2</v>
      </c>
      <c r="D26" s="31">
        <f>'Just Rates'!D10/100000</f>
        <v>3.33858E-2</v>
      </c>
      <c r="E26" s="31">
        <f>'Just Rates'!D29/100000</f>
        <v>2.9201399999999999E-2</v>
      </c>
      <c r="F26" s="72"/>
      <c r="G26" s="67">
        <v>55</v>
      </c>
      <c r="H26" s="33">
        <f>'Just Rates'!D18/100000</f>
        <v>6.3878400000000002E-2</v>
      </c>
      <c r="I26" s="33">
        <f>'Just Rates'!D37/100000</f>
        <v>5.5948200000000003E-2</v>
      </c>
      <c r="J26" s="33">
        <f>'Just Rates'!D19/100000</f>
        <v>3.8255400000000002E-2</v>
      </c>
      <c r="K26" s="33">
        <f>'Just Rates'!D38/100000</f>
        <v>3.0626399999999998E-2</v>
      </c>
      <c r="L26" s="72"/>
      <c r="M26" s="67">
        <v>55</v>
      </c>
      <c r="N26" s="68">
        <v>5.96E-2</v>
      </c>
      <c r="O26" s="68">
        <v>5.11E-2</v>
      </c>
      <c r="P26" s="68">
        <v>4.3700000000000003E-2</v>
      </c>
      <c r="Q26" s="68">
        <v>3.4799999999999998E-2</v>
      </c>
      <c r="T26" s="71"/>
    </row>
    <row r="27" spans="1:20" s="70" customFormat="1" x14ac:dyDescent="0.25">
      <c r="A27" s="67">
        <v>56</v>
      </c>
      <c r="B27" s="69">
        <f>B26+B$19</f>
        <v>5.9791440000000008E-2</v>
      </c>
      <c r="C27" s="69">
        <f t="shared" ref="C27:E27" si="26">C26+C$41</f>
        <v>5.5312320000000005E-2</v>
      </c>
      <c r="D27" s="69">
        <f>D26+D$19</f>
        <v>3.4114680000000001E-2</v>
      </c>
      <c r="E27" s="69">
        <f t="shared" si="26"/>
        <v>2.9923079999999998E-2</v>
      </c>
      <c r="F27" s="72"/>
      <c r="G27" s="67">
        <v>56</v>
      </c>
      <c r="H27" s="69">
        <f>H26+H$41</f>
        <v>6.4553399999999997E-2</v>
      </c>
      <c r="I27" s="69">
        <f t="shared" ref="I27:I30" si="27">I26+I$41</f>
        <v>5.6373600000000003E-2</v>
      </c>
      <c r="J27" s="69">
        <f t="shared" ref="J27:J30" si="28">J26+J$41</f>
        <v>3.9035880000000002E-2</v>
      </c>
      <c r="K27" s="69">
        <f t="shared" ref="K27:K30" si="29">K26+K$41</f>
        <v>3.121908E-2</v>
      </c>
      <c r="L27" s="72"/>
      <c r="M27" s="67">
        <v>56</v>
      </c>
      <c r="N27" s="69">
        <f>N26+N$19</f>
        <v>6.0560000000000003E-2</v>
      </c>
      <c r="O27" s="69">
        <f t="shared" ref="O27:O30" si="30">O26+O$41</f>
        <v>5.1859999999999996E-2</v>
      </c>
      <c r="P27" s="69">
        <f t="shared" ref="P27:P30" si="31">P26+P$19</f>
        <v>4.4760000000000001E-2</v>
      </c>
      <c r="Q27" s="69">
        <f t="shared" ref="Q27:Q30" si="32">Q26+Q$41</f>
        <v>3.5459999999999998E-2</v>
      </c>
      <c r="T27" s="71"/>
    </row>
    <row r="28" spans="1:20" s="70" customFormat="1" x14ac:dyDescent="0.25">
      <c r="A28" s="67">
        <v>57</v>
      </c>
      <c r="B28" s="69">
        <f t="shared" ref="B28:B30" si="33">B27+B$19</f>
        <v>6.0427080000000008E-2</v>
      </c>
      <c r="C28" s="69">
        <f t="shared" ref="C28:C30" si="34">C27+C$41</f>
        <v>5.5934640000000008E-2</v>
      </c>
      <c r="D28" s="69">
        <f t="shared" ref="D28" si="35">D27+D$19</f>
        <v>3.4843560000000003E-2</v>
      </c>
      <c r="E28" s="69">
        <f t="shared" ref="E28:E30" si="36">E27+E$41</f>
        <v>3.0644759999999997E-2</v>
      </c>
      <c r="F28" s="72"/>
      <c r="G28" s="67">
        <v>57</v>
      </c>
      <c r="H28" s="69">
        <f t="shared" ref="H28:H30" si="37">H27+H$41</f>
        <v>6.5228399999999992E-2</v>
      </c>
      <c r="I28" s="69">
        <f t="shared" si="27"/>
        <v>5.6799000000000002E-2</v>
      </c>
      <c r="J28" s="69">
        <f t="shared" si="28"/>
        <v>3.9816360000000002E-2</v>
      </c>
      <c r="K28" s="69">
        <f t="shared" si="29"/>
        <v>3.1811760000000001E-2</v>
      </c>
      <c r="L28" s="72"/>
      <c r="M28" s="67">
        <v>57</v>
      </c>
      <c r="N28" s="69">
        <f t="shared" ref="N28:N30" si="38">N27+N$19</f>
        <v>6.1520000000000005E-2</v>
      </c>
      <c r="O28" s="69">
        <f t="shared" si="30"/>
        <v>5.2619999999999993E-2</v>
      </c>
      <c r="P28" s="69">
        <f t="shared" si="31"/>
        <v>4.582E-2</v>
      </c>
      <c r="Q28" s="69">
        <f t="shared" si="32"/>
        <v>3.6119999999999999E-2</v>
      </c>
      <c r="T28" s="71"/>
    </row>
    <row r="29" spans="1:20" s="70" customFormat="1" x14ac:dyDescent="0.25">
      <c r="A29" s="67">
        <v>58</v>
      </c>
      <c r="B29" s="69">
        <f t="shared" si="33"/>
        <v>6.1062720000000008E-2</v>
      </c>
      <c r="C29" s="69">
        <f t="shared" si="34"/>
        <v>5.655696000000001E-2</v>
      </c>
      <c r="D29" s="69">
        <f t="shared" ref="D29" si="39">D28+D$19</f>
        <v>3.5572440000000004E-2</v>
      </c>
      <c r="E29" s="69">
        <f t="shared" si="36"/>
        <v>3.1366439999999995E-2</v>
      </c>
      <c r="F29" s="72"/>
      <c r="G29" s="67">
        <v>58</v>
      </c>
      <c r="H29" s="69">
        <f t="shared" si="37"/>
        <v>6.5903399999999987E-2</v>
      </c>
      <c r="I29" s="69">
        <f t="shared" si="27"/>
        <v>5.7224400000000002E-2</v>
      </c>
      <c r="J29" s="69">
        <f t="shared" si="28"/>
        <v>4.0596840000000002E-2</v>
      </c>
      <c r="K29" s="69">
        <f t="shared" si="29"/>
        <v>3.240444E-2</v>
      </c>
      <c r="L29" s="72"/>
      <c r="M29" s="67">
        <v>58</v>
      </c>
      <c r="N29" s="69">
        <f t="shared" si="38"/>
        <v>6.2480000000000008E-2</v>
      </c>
      <c r="O29" s="69">
        <f t="shared" si="30"/>
        <v>5.337999999999999E-2</v>
      </c>
      <c r="P29" s="69">
        <f t="shared" si="31"/>
        <v>4.6879999999999998E-2</v>
      </c>
      <c r="Q29" s="69">
        <f t="shared" si="32"/>
        <v>3.678E-2</v>
      </c>
      <c r="T29" s="71"/>
    </row>
    <row r="30" spans="1:20" s="70" customFormat="1" x14ac:dyDescent="0.25">
      <c r="A30" s="67">
        <v>59</v>
      </c>
      <c r="B30" s="69">
        <f t="shared" si="33"/>
        <v>6.1698360000000008E-2</v>
      </c>
      <c r="C30" s="69">
        <f t="shared" si="34"/>
        <v>5.7179280000000013E-2</v>
      </c>
      <c r="D30" s="69">
        <f t="shared" ref="D30" si="40">D29+D$19</f>
        <v>3.6301320000000005E-2</v>
      </c>
      <c r="E30" s="69">
        <f t="shared" si="36"/>
        <v>3.2088119999999998E-2</v>
      </c>
      <c r="F30" s="72"/>
      <c r="G30" s="67">
        <v>59</v>
      </c>
      <c r="H30" s="69">
        <f t="shared" si="37"/>
        <v>6.6578399999999982E-2</v>
      </c>
      <c r="I30" s="69">
        <f t="shared" si="27"/>
        <v>5.7649800000000001E-2</v>
      </c>
      <c r="J30" s="69">
        <f t="shared" si="28"/>
        <v>4.1377320000000002E-2</v>
      </c>
      <c r="K30" s="69">
        <f t="shared" si="29"/>
        <v>3.2997119999999998E-2</v>
      </c>
      <c r="L30" s="72"/>
      <c r="M30" s="67">
        <v>59</v>
      </c>
      <c r="N30" s="69">
        <f t="shared" si="38"/>
        <v>6.344000000000001E-2</v>
      </c>
      <c r="O30" s="69">
        <f t="shared" si="30"/>
        <v>5.4139999999999987E-2</v>
      </c>
      <c r="P30" s="69">
        <f t="shared" si="31"/>
        <v>4.7939999999999997E-2</v>
      </c>
      <c r="Q30" s="69">
        <f t="shared" si="32"/>
        <v>3.7440000000000001E-2</v>
      </c>
      <c r="T30" s="71"/>
    </row>
    <row r="31" spans="1:20" s="70" customFormat="1" x14ac:dyDescent="0.25">
      <c r="A31" s="67">
        <v>60</v>
      </c>
      <c r="B31" s="31">
        <f>'Just Rates'!F9/100000</f>
        <v>6.2271599999999996E-2</v>
      </c>
      <c r="C31" s="31">
        <f>'Just Rates'!F28/100000</f>
        <v>5.7801600000000002E-2</v>
      </c>
      <c r="D31" s="31">
        <f>'Just Rates'!F10/100000</f>
        <v>3.6993599999999995E-2</v>
      </c>
      <c r="E31" s="31">
        <f>'Just Rates'!F29/100000</f>
        <v>3.28098E-2</v>
      </c>
      <c r="F31" s="72"/>
      <c r="G31" s="67">
        <v>60</v>
      </c>
      <c r="H31" s="30">
        <f>'Just Rates'!F18/100000</f>
        <v>6.7253400000000005E-2</v>
      </c>
      <c r="I31" s="30">
        <f>'Just Rates'!F37/100000</f>
        <v>5.8075200000000007E-2</v>
      </c>
      <c r="J31" s="33">
        <f>'Just Rates'!F19/100000</f>
        <v>4.2157799999999995E-2</v>
      </c>
      <c r="K31" s="33">
        <f>'Just Rates'!F38/100000</f>
        <v>3.3589800000000003E-2</v>
      </c>
      <c r="L31" s="72"/>
      <c r="M31" s="67">
        <v>60</v>
      </c>
      <c r="N31" s="68">
        <v>6.4399999999999999E-2</v>
      </c>
      <c r="O31" s="68">
        <v>5.4899999999999997E-2</v>
      </c>
      <c r="P31" s="68">
        <v>4.9000000000000002E-2</v>
      </c>
      <c r="Q31" s="68">
        <v>3.8100000000000002E-2</v>
      </c>
      <c r="T31" s="71"/>
    </row>
    <row r="32" spans="1:20" s="70" customFormat="1" x14ac:dyDescent="0.25">
      <c r="A32" s="67">
        <v>61</v>
      </c>
      <c r="B32" s="69">
        <f>B31+B$20</f>
        <v>6.3289079999999998E-2</v>
      </c>
      <c r="C32" s="69">
        <f t="shared" ref="C32:E32" si="41">C31+C$42</f>
        <v>5.8388040000000002E-2</v>
      </c>
      <c r="D32" s="69">
        <f t="shared" ref="D32" si="42">D31+D$20</f>
        <v>3.8108039999999996E-2</v>
      </c>
      <c r="E32" s="69">
        <f t="shared" si="41"/>
        <v>3.3557160000000003E-2</v>
      </c>
      <c r="F32" s="72"/>
      <c r="G32" s="67">
        <v>61</v>
      </c>
      <c r="H32" s="69">
        <f>H31+H$42</f>
        <v>6.8726280000000001E-2</v>
      </c>
      <c r="I32" s="69">
        <f t="shared" ref="I32:I35" si="43">I31+I$42</f>
        <v>5.8654200000000004E-2</v>
      </c>
      <c r="J32" s="69">
        <f t="shared" ref="J32:J35" si="44">J31+J$42</f>
        <v>4.3716119999999997E-2</v>
      </c>
      <c r="K32" s="69">
        <f>K31+K$42</f>
        <v>3.4352400000000005E-2</v>
      </c>
      <c r="L32" s="72"/>
      <c r="M32" s="67">
        <v>61</v>
      </c>
      <c r="N32" s="69">
        <f>N31+N$20</f>
        <v>6.6140000000000004E-2</v>
      </c>
      <c r="O32" s="69">
        <f t="shared" ref="O32:O35" si="45">O31+O$42</f>
        <v>5.586E-2</v>
      </c>
      <c r="P32" s="69">
        <f t="shared" ref="P32:P35" si="46">P31+P$20</f>
        <v>5.0660000000000004E-2</v>
      </c>
      <c r="Q32" s="69">
        <f t="shared" ref="Q32:Q35" si="47">Q31+Q$42</f>
        <v>3.918E-2</v>
      </c>
      <c r="T32" s="71"/>
    </row>
    <row r="33" spans="1:20" s="70" customFormat="1" x14ac:dyDescent="0.25">
      <c r="A33" s="67">
        <v>62</v>
      </c>
      <c r="B33" s="69">
        <f t="shared" ref="B33:B35" si="48">B32+B$20</f>
        <v>6.4306559999999999E-2</v>
      </c>
      <c r="C33" s="69">
        <f t="shared" ref="C33:C35" si="49">C32+C$42</f>
        <v>5.8974480000000003E-2</v>
      </c>
      <c r="D33" s="69">
        <f t="shared" ref="D33" si="50">D32+D$20</f>
        <v>3.9222479999999997E-2</v>
      </c>
      <c r="E33" s="69">
        <f t="shared" ref="E33:E35" si="51">E32+E$42</f>
        <v>3.4304520000000005E-2</v>
      </c>
      <c r="F33" s="72"/>
      <c r="G33" s="67">
        <v>62</v>
      </c>
      <c r="H33" s="69">
        <f t="shared" ref="H33:H35" si="52">H32+H$42</f>
        <v>7.0199159999999997E-2</v>
      </c>
      <c r="I33" s="69">
        <f t="shared" si="43"/>
        <v>5.92332E-2</v>
      </c>
      <c r="J33" s="69">
        <f t="shared" si="44"/>
        <v>4.5274439999999999E-2</v>
      </c>
      <c r="K33" s="69">
        <f t="shared" ref="K33:K35" si="53">K32+K$42</f>
        <v>3.5115000000000007E-2</v>
      </c>
      <c r="L33" s="72"/>
      <c r="M33" s="67">
        <v>62</v>
      </c>
      <c r="N33" s="69">
        <f t="shared" ref="N33:N35" si="54">N32+N$20</f>
        <v>6.788000000000001E-2</v>
      </c>
      <c r="O33" s="69">
        <f t="shared" si="45"/>
        <v>5.6820000000000002E-2</v>
      </c>
      <c r="P33" s="69">
        <f t="shared" si="46"/>
        <v>5.2320000000000005E-2</v>
      </c>
      <c r="Q33" s="69">
        <f t="shared" si="47"/>
        <v>4.0259999999999997E-2</v>
      </c>
      <c r="T33" s="71"/>
    </row>
    <row r="34" spans="1:20" s="70" customFormat="1" x14ac:dyDescent="0.25">
      <c r="A34" s="67">
        <v>63</v>
      </c>
      <c r="B34" s="69">
        <f t="shared" si="48"/>
        <v>6.532404E-2</v>
      </c>
      <c r="C34" s="69">
        <f t="shared" si="49"/>
        <v>5.9560920000000003E-2</v>
      </c>
      <c r="D34" s="69">
        <f t="shared" ref="D34" si="55">D33+D$20</f>
        <v>4.0336919999999998E-2</v>
      </c>
      <c r="E34" s="69">
        <f t="shared" si="51"/>
        <v>3.5051880000000007E-2</v>
      </c>
      <c r="F34" s="72"/>
      <c r="G34" s="67">
        <v>63</v>
      </c>
      <c r="H34" s="69">
        <f t="shared" si="52"/>
        <v>7.1672039999999992E-2</v>
      </c>
      <c r="I34" s="69">
        <f t="shared" si="43"/>
        <v>5.9812199999999996E-2</v>
      </c>
      <c r="J34" s="69">
        <f t="shared" si="44"/>
        <v>4.6832760000000001E-2</v>
      </c>
      <c r="K34" s="69">
        <f t="shared" si="53"/>
        <v>3.5877600000000009E-2</v>
      </c>
      <c r="L34" s="72"/>
      <c r="M34" s="67">
        <v>63</v>
      </c>
      <c r="N34" s="69">
        <f t="shared" si="54"/>
        <v>6.9620000000000015E-2</v>
      </c>
      <c r="O34" s="69">
        <f t="shared" si="45"/>
        <v>5.7780000000000005E-2</v>
      </c>
      <c r="P34" s="69">
        <f t="shared" si="46"/>
        <v>5.3980000000000007E-2</v>
      </c>
      <c r="Q34" s="69">
        <f t="shared" si="47"/>
        <v>4.1339999999999995E-2</v>
      </c>
      <c r="T34" s="71"/>
    </row>
    <row r="35" spans="1:20" s="70" customFormat="1" x14ac:dyDescent="0.25">
      <c r="A35" s="67">
        <v>64</v>
      </c>
      <c r="B35" s="69">
        <f t="shared" si="48"/>
        <v>6.6341520000000001E-2</v>
      </c>
      <c r="C35" s="69">
        <f t="shared" si="49"/>
        <v>6.0147360000000004E-2</v>
      </c>
      <c r="D35" s="69">
        <f t="shared" ref="D35" si="56">D34+D$20</f>
        <v>4.145136E-2</v>
      </c>
      <c r="E35" s="69">
        <f t="shared" si="51"/>
        <v>3.579924000000001E-2</v>
      </c>
      <c r="F35" s="72"/>
      <c r="G35" s="67">
        <v>64</v>
      </c>
      <c r="H35" s="69">
        <f t="shared" si="52"/>
        <v>7.3144919999999988E-2</v>
      </c>
      <c r="I35" s="69">
        <f t="shared" si="43"/>
        <v>6.0391199999999992E-2</v>
      </c>
      <c r="J35" s="69">
        <f t="shared" si="44"/>
        <v>4.8391080000000003E-2</v>
      </c>
      <c r="K35" s="69">
        <f t="shared" si="53"/>
        <v>3.6640200000000012E-2</v>
      </c>
      <c r="L35" s="72"/>
      <c r="M35" s="67">
        <v>64</v>
      </c>
      <c r="N35" s="69">
        <f t="shared" si="54"/>
        <v>7.1360000000000021E-2</v>
      </c>
      <c r="O35" s="69">
        <f t="shared" si="45"/>
        <v>5.8740000000000007E-2</v>
      </c>
      <c r="P35" s="69">
        <f t="shared" si="46"/>
        <v>5.5640000000000009E-2</v>
      </c>
      <c r="Q35" s="69">
        <f t="shared" si="47"/>
        <v>4.2419999999999992E-2</v>
      </c>
      <c r="T35" s="71"/>
    </row>
    <row r="36" spans="1:20" s="70" customFormat="1" x14ac:dyDescent="0.25">
      <c r="A36" s="67">
        <v>65</v>
      </c>
      <c r="B36" s="31">
        <f>'Just Rates'!H9/100000</f>
        <v>6.7102800000000004E-2</v>
      </c>
      <c r="C36" s="31">
        <f>'Just Rates'!H28/100000</f>
        <v>6.0733800000000004E-2</v>
      </c>
      <c r="D36" s="31">
        <f>'Just Rates'!H10/100000</f>
        <v>4.24164E-2</v>
      </c>
      <c r="E36" s="31">
        <f>'Just Rates'!H29/100000</f>
        <v>3.6546600000000005E-2</v>
      </c>
      <c r="F36" s="72"/>
      <c r="G36" s="67">
        <v>65</v>
      </c>
      <c r="H36" s="30">
        <f>'Just Rates'!H18/100000</f>
        <v>7.4617800000000012E-2</v>
      </c>
      <c r="I36" s="33">
        <f>'Just Rates'!H37/100000</f>
        <v>6.0970200000000002E-2</v>
      </c>
      <c r="J36" s="33">
        <f>'Just Rates'!H19/100000</f>
        <v>4.9949400000000005E-2</v>
      </c>
      <c r="K36" s="33">
        <f>'Just Rates'!H38/100000</f>
        <v>3.74028E-2</v>
      </c>
      <c r="L36" s="72"/>
      <c r="M36" s="67">
        <v>65</v>
      </c>
      <c r="N36" s="68">
        <v>7.3099999999999998E-2</v>
      </c>
      <c r="O36" s="68">
        <v>5.9700000000000003E-2</v>
      </c>
      <c r="P36" s="68">
        <v>5.7299999999999997E-2</v>
      </c>
      <c r="Q36" s="68">
        <v>4.3499999999999997E-2</v>
      </c>
      <c r="T36" s="71"/>
    </row>
    <row r="37" spans="1:20" x14ac:dyDescent="0.25">
      <c r="T37" s="9"/>
    </row>
    <row r="38" spans="1:20" x14ac:dyDescent="0.25">
      <c r="T38" s="9"/>
    </row>
    <row r="39" spans="1:20" x14ac:dyDescent="0.25">
      <c r="T39" s="9"/>
    </row>
    <row r="40" spans="1:20" x14ac:dyDescent="0.25">
      <c r="T40" s="9"/>
    </row>
    <row r="41" spans="1:20" x14ac:dyDescent="0.25">
      <c r="B41" s="6">
        <f>(B31-B26)/5</f>
        <v>6.231599999999976E-4</v>
      </c>
      <c r="C41" s="6">
        <f t="shared" ref="C41:E41" si="57">(C31-C26)/5</f>
        <v>6.2231999999999977E-4</v>
      </c>
      <c r="D41" s="6">
        <f t="shared" si="57"/>
        <v>7.2155999999999891E-4</v>
      </c>
      <c r="E41" s="6">
        <f t="shared" si="57"/>
        <v>7.2168000000000026E-4</v>
      </c>
      <c r="H41" s="6">
        <f>(H31-H26)/5</f>
        <v>6.7500000000000058E-4</v>
      </c>
      <c r="I41" s="6">
        <f t="shared" ref="I41:K41" si="58">(I31-I26)/5</f>
        <v>4.254000000000008E-4</v>
      </c>
      <c r="J41" s="6">
        <f t="shared" si="58"/>
        <v>7.8047999999999865E-4</v>
      </c>
      <c r="K41" s="6">
        <f t="shared" si="58"/>
        <v>5.9268000000000103E-4</v>
      </c>
      <c r="N41" s="6">
        <f>(N31-N26)/5</f>
        <v>9.599999999999997E-4</v>
      </c>
      <c r="O41" s="6">
        <f t="shared" ref="O41:Q41" si="59">(O31-O26)/5</f>
        <v>7.5999999999999961E-4</v>
      </c>
      <c r="P41" s="6">
        <f t="shared" si="59"/>
        <v>1.0599999999999997E-3</v>
      </c>
      <c r="Q41" s="6">
        <f t="shared" si="59"/>
        <v>6.6000000000000086E-4</v>
      </c>
      <c r="T41" s="9"/>
    </row>
    <row r="42" spans="1:20" x14ac:dyDescent="0.25">
      <c r="B42" s="6">
        <f>(B36-B31)/5</f>
        <v>9.6624000000000156E-4</v>
      </c>
      <c r="C42" s="6">
        <f t="shared" ref="C42:E42" si="60">(C36-C31)/5</f>
        <v>5.8644000000000057E-4</v>
      </c>
      <c r="D42" s="6">
        <f t="shared" si="60"/>
        <v>1.0845600000000011E-3</v>
      </c>
      <c r="E42" s="6">
        <f t="shared" si="60"/>
        <v>7.4736000000000106E-4</v>
      </c>
      <c r="H42" s="6">
        <f>(H36-H31)/5</f>
        <v>1.4728800000000015E-3</v>
      </c>
      <c r="I42" s="6">
        <f t="shared" ref="I42:K42" si="61">(I36-I31)/5</f>
        <v>5.78999999999999E-4</v>
      </c>
      <c r="J42" s="6">
        <f t="shared" si="61"/>
        <v>1.5583200000000019E-3</v>
      </c>
      <c r="K42" s="6">
        <f t="shared" si="61"/>
        <v>7.6259999999999935E-4</v>
      </c>
      <c r="N42" s="6">
        <f>(N36-N31)/5</f>
        <v>1.7399999999999998E-3</v>
      </c>
      <c r="O42" s="6">
        <f t="shared" ref="O42:Q42" si="62">(O36-O31)/5</f>
        <v>9.6000000000000111E-4</v>
      </c>
      <c r="P42" s="6">
        <f t="shared" si="62"/>
        <v>1.6599999999999989E-3</v>
      </c>
      <c r="Q42" s="6">
        <f t="shared" si="62"/>
        <v>1.0799999999999989E-3</v>
      </c>
      <c r="T42" s="9"/>
    </row>
    <row r="43" spans="1:20" x14ac:dyDescent="0.25">
      <c r="T43" s="9"/>
    </row>
    <row r="44" spans="1:20" x14ac:dyDescent="0.25">
      <c r="T44" s="9"/>
    </row>
    <row r="45" spans="1:20" x14ac:dyDescent="0.25">
      <c r="T45" s="9"/>
    </row>
    <row r="46" spans="1:20" x14ac:dyDescent="0.25">
      <c r="T46" s="9"/>
    </row>
    <row r="47" spans="1:20" x14ac:dyDescent="0.25">
      <c r="T47" s="9"/>
    </row>
    <row r="48" spans="1:20" x14ac:dyDescent="0.25">
      <c r="T48" s="9"/>
    </row>
    <row r="49" spans="20:20" x14ac:dyDescent="0.25">
      <c r="T49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0"/>
  <sheetViews>
    <sheetView topLeftCell="A27" workbookViewId="0">
      <selection activeCell="M15" sqref="M15"/>
    </sheetView>
  </sheetViews>
  <sheetFormatPr defaultRowHeight="15" x14ac:dyDescent="0.25"/>
  <cols>
    <col min="2" max="2" width="4.42578125" bestFit="1" customWidth="1"/>
    <col min="3" max="3" width="15.140625" bestFit="1" customWidth="1"/>
    <col min="4" max="4" width="18.42578125" bestFit="1" customWidth="1"/>
    <col min="5" max="5" width="15.140625" bestFit="1" customWidth="1"/>
    <col min="6" max="6" width="18.85546875" bestFit="1" customWidth="1"/>
    <col min="7" max="7" width="7.5703125" bestFit="1" customWidth="1"/>
    <col min="8" max="8" width="9.28515625" bestFit="1" customWidth="1"/>
    <col min="9" max="9" width="4.42578125" bestFit="1" customWidth="1"/>
    <col min="13" max="13" width="18.5703125" bestFit="1" customWidth="1"/>
  </cols>
  <sheetData>
    <row r="2" spans="2:14" x14ac:dyDescent="0.25"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23" t="s">
        <v>33</v>
      </c>
      <c r="H2" s="24" t="s">
        <v>34</v>
      </c>
      <c r="I2" s="23" t="s">
        <v>11</v>
      </c>
    </row>
    <row r="3" spans="2:14" x14ac:dyDescent="0.25">
      <c r="B3" s="4">
        <f>Calculations!B13</f>
        <v>65</v>
      </c>
      <c r="C3" s="17">
        <f>Calculations!B14*Calculations!B15%</f>
        <v>6110</v>
      </c>
      <c r="D3" s="17">
        <f>C3</f>
        <v>6110</v>
      </c>
      <c r="E3" s="17">
        <f>IF(B3&lt;Calculations!$B$21,0,IF(B3=Calculations!$B$21,Calculations!$B$18,IF(B3&gt;Calculations!$B$21,Calculations!B18,(Calculations!H13*(100+Calculations!$B$19)%))))</f>
        <v>3500</v>
      </c>
      <c r="F3" s="17">
        <f>E3</f>
        <v>3500</v>
      </c>
      <c r="G3" s="24">
        <f t="shared" ref="G3:G34" si="0">ROUND(E3-C3,0)</f>
        <v>-2610</v>
      </c>
      <c r="H3" s="24">
        <f t="shared" ref="H3:H34" si="1">ROUND(F3-D3,0)</f>
        <v>-2610</v>
      </c>
      <c r="I3" s="23">
        <f t="shared" ref="I3:I34" si="2">B3</f>
        <v>65</v>
      </c>
      <c r="K3" s="4"/>
      <c r="M3" s="4" t="s">
        <v>35</v>
      </c>
      <c r="N3" s="4" t="s">
        <v>11</v>
      </c>
    </row>
    <row r="4" spans="2:14" x14ac:dyDescent="0.25">
      <c r="B4" s="4">
        <f t="shared" ref="B4:B35" si="3">B3+1</f>
        <v>66</v>
      </c>
      <c r="C4" s="17">
        <f>C3*(100+Calculations!B$16)%</f>
        <v>6110</v>
      </c>
      <c r="D4" s="17">
        <f t="shared" ref="D4:D35" si="4">C4+D3</f>
        <v>12220</v>
      </c>
      <c r="E4" s="17">
        <f>IF(B4&lt;Calculations!$B$21,0,IF(B4=Calculations!$B$21,Calculations!$B$18,(E3*(100+Calculations!$B$19)%)))</f>
        <v>3605</v>
      </c>
      <c r="F4" s="17">
        <f t="shared" ref="F4:F35" si="5">F3+E4</f>
        <v>7105</v>
      </c>
      <c r="G4" s="24">
        <f t="shared" si="0"/>
        <v>-2505</v>
      </c>
      <c r="H4" s="24">
        <f t="shared" si="1"/>
        <v>-5115</v>
      </c>
      <c r="I4" s="23">
        <f t="shared" si="2"/>
        <v>66</v>
      </c>
      <c r="M4" s="4">
        <f t="array" ref="M4">INDEX(Sheet1!G3:G70,MATCH(MIN(ABS(Sheet1!G3:G70-0)),ABS(Sheet1!G3:G70-0),0))</f>
        <v>27</v>
      </c>
      <c r="N4" s="13">
        <f>VLOOKUP(M4,G:I,3,0)</f>
        <v>84</v>
      </c>
    </row>
    <row r="5" spans="2:14" x14ac:dyDescent="0.25">
      <c r="B5" s="4">
        <f t="shared" si="3"/>
        <v>67</v>
      </c>
      <c r="C5" s="17">
        <f>C4*(100+Calculations!B$16)%</f>
        <v>6110</v>
      </c>
      <c r="D5" s="17">
        <f t="shared" si="4"/>
        <v>18330</v>
      </c>
      <c r="E5" s="17">
        <f>IF(B5&lt;Calculations!$B$21,0,IF(B5=Calculations!$B$21,Calculations!$B$18,(E4*(100+Calculations!$B$19)%)))</f>
        <v>3713.15</v>
      </c>
      <c r="F5" s="17">
        <f t="shared" si="5"/>
        <v>10818.15</v>
      </c>
      <c r="G5" s="24">
        <f t="shared" si="0"/>
        <v>-2397</v>
      </c>
      <c r="H5" s="24">
        <f t="shared" si="1"/>
        <v>-7512</v>
      </c>
      <c r="I5" s="23">
        <f t="shared" si="2"/>
        <v>67</v>
      </c>
      <c r="M5" s="4">
        <f t="array" ref="M5">INDEX(Sheet1!H3:H70,MATCH(MIN(ABS(Sheet1!H3:H70-0)),ABS(Sheet1!H3:H70-0),0))</f>
        <v>1506</v>
      </c>
      <c r="N5" s="13">
        <f>VLOOKUP(M5,H:I,2,0)</f>
        <v>100</v>
      </c>
    </row>
    <row r="6" spans="2:14" x14ac:dyDescent="0.25">
      <c r="B6" s="4">
        <f t="shared" si="3"/>
        <v>68</v>
      </c>
      <c r="C6" s="17">
        <f>C5*(100+Calculations!B$16)%</f>
        <v>6110</v>
      </c>
      <c r="D6" s="17">
        <f t="shared" si="4"/>
        <v>24440</v>
      </c>
      <c r="E6" s="17">
        <f>IF(B6&lt;Calculations!$B$21,0,IF(B6=Calculations!$B$21,Calculations!$B$18,(E5*(100+Calculations!$B$19)%)))</f>
        <v>3824.5445</v>
      </c>
      <c r="F6" s="17">
        <f t="shared" si="5"/>
        <v>14642.6945</v>
      </c>
      <c r="G6" s="24">
        <f t="shared" si="0"/>
        <v>-2285</v>
      </c>
      <c r="H6" s="24">
        <f t="shared" si="1"/>
        <v>-9797</v>
      </c>
      <c r="I6" s="23">
        <f t="shared" si="2"/>
        <v>68</v>
      </c>
    </row>
    <row r="7" spans="2:14" x14ac:dyDescent="0.25">
      <c r="B7" s="4">
        <f t="shared" si="3"/>
        <v>69</v>
      </c>
      <c r="C7" s="17">
        <f>C6*(100+Calculations!B$16)%</f>
        <v>6110</v>
      </c>
      <c r="D7" s="17">
        <f t="shared" si="4"/>
        <v>30550</v>
      </c>
      <c r="E7" s="17">
        <f>IF(B7&lt;Calculations!$B$21,0,IF(B7=Calculations!$B$21,Calculations!$B$18,(E6*(100+Calculations!$B$19)%)))</f>
        <v>3939.280835</v>
      </c>
      <c r="F7" s="17">
        <f t="shared" si="5"/>
        <v>18581.975334999999</v>
      </c>
      <c r="G7" s="24">
        <f t="shared" si="0"/>
        <v>-2171</v>
      </c>
      <c r="H7" s="24">
        <f t="shared" si="1"/>
        <v>-11968</v>
      </c>
      <c r="I7" s="23">
        <f t="shared" si="2"/>
        <v>69</v>
      </c>
    </row>
    <row r="8" spans="2:14" x14ac:dyDescent="0.25">
      <c r="B8" s="4">
        <f t="shared" si="3"/>
        <v>70</v>
      </c>
      <c r="C8" s="17">
        <f>C7*(100+Calculations!B$16)%</f>
        <v>6110</v>
      </c>
      <c r="D8" s="17">
        <f t="shared" si="4"/>
        <v>36660</v>
      </c>
      <c r="E8" s="17">
        <f>IF(B8&lt;Calculations!$B$21,0,IF(B8=Calculations!$B$21,Calculations!$B$18,(E7*(100+Calculations!$B$19)%)))</f>
        <v>4057.45926005</v>
      </c>
      <c r="F8" s="17">
        <f t="shared" si="5"/>
        <v>22639.434595049999</v>
      </c>
      <c r="G8" s="24">
        <f t="shared" si="0"/>
        <v>-2053</v>
      </c>
      <c r="H8" s="24">
        <f t="shared" si="1"/>
        <v>-14021</v>
      </c>
      <c r="I8" s="23">
        <f t="shared" si="2"/>
        <v>70</v>
      </c>
    </row>
    <row r="9" spans="2:14" x14ac:dyDescent="0.25">
      <c r="B9" s="4">
        <f t="shared" si="3"/>
        <v>71</v>
      </c>
      <c r="C9" s="17">
        <f>C8*(100+Calculations!B$16)%</f>
        <v>6110</v>
      </c>
      <c r="D9" s="17">
        <f t="shared" si="4"/>
        <v>42770</v>
      </c>
      <c r="E9" s="17">
        <f>IF(B9&lt;Calculations!$B$21,0,IF(B9=Calculations!$B$21,Calculations!$B$18,(E8*(100+Calculations!$B$19)%)))</f>
        <v>4179.1830378515006</v>
      </c>
      <c r="F9" s="17">
        <f t="shared" si="5"/>
        <v>26818.6176329015</v>
      </c>
      <c r="G9" s="24">
        <f t="shared" si="0"/>
        <v>-1931</v>
      </c>
      <c r="H9" s="24">
        <f t="shared" si="1"/>
        <v>-15951</v>
      </c>
      <c r="I9" s="23">
        <f t="shared" si="2"/>
        <v>71</v>
      </c>
    </row>
    <row r="10" spans="2:14" x14ac:dyDescent="0.25">
      <c r="B10" s="4">
        <f t="shared" si="3"/>
        <v>72</v>
      </c>
      <c r="C10" s="17">
        <f>C9*(100+Calculations!B$16)%</f>
        <v>6110</v>
      </c>
      <c r="D10" s="17">
        <f t="shared" si="4"/>
        <v>48880</v>
      </c>
      <c r="E10" s="17">
        <f>IF(B10&lt;Calculations!$B$21,0,IF(B10=Calculations!$B$21,Calculations!$B$18,(E9*(100+Calculations!$B$19)%)))</f>
        <v>4304.558528987046</v>
      </c>
      <c r="F10" s="17">
        <f t="shared" si="5"/>
        <v>31123.176161888547</v>
      </c>
      <c r="G10" s="24">
        <f t="shared" si="0"/>
        <v>-1805</v>
      </c>
      <c r="H10" s="24">
        <f t="shared" si="1"/>
        <v>-17757</v>
      </c>
      <c r="I10" s="23">
        <f t="shared" si="2"/>
        <v>72</v>
      </c>
    </row>
    <row r="11" spans="2:14" x14ac:dyDescent="0.25">
      <c r="B11" s="4">
        <f t="shared" si="3"/>
        <v>73</v>
      </c>
      <c r="C11" s="17">
        <f>C10*(100+Calculations!B$16)%</f>
        <v>6110</v>
      </c>
      <c r="D11" s="17">
        <f t="shared" si="4"/>
        <v>54990</v>
      </c>
      <c r="E11" s="17">
        <f>IF(B11&lt;Calculations!$B$21,0,IF(B11=Calculations!$B$21,Calculations!$B$18,(E10*(100+Calculations!$B$19)%)))</f>
        <v>4433.6952848566571</v>
      </c>
      <c r="F11" s="17">
        <f t="shared" si="5"/>
        <v>35556.871446745201</v>
      </c>
      <c r="G11" s="24">
        <f t="shared" si="0"/>
        <v>-1676</v>
      </c>
      <c r="H11" s="24">
        <f t="shared" si="1"/>
        <v>-19433</v>
      </c>
      <c r="I11" s="23">
        <f t="shared" si="2"/>
        <v>73</v>
      </c>
    </row>
    <row r="12" spans="2:14" x14ac:dyDescent="0.25">
      <c r="B12" s="4">
        <f t="shared" si="3"/>
        <v>74</v>
      </c>
      <c r="C12" s="17">
        <f>C11*(100+Calculations!B$16)%</f>
        <v>6110</v>
      </c>
      <c r="D12" s="17">
        <f t="shared" si="4"/>
        <v>61100</v>
      </c>
      <c r="E12" s="17">
        <f>IF(B12&lt;Calculations!$B$21,0,IF(B12=Calculations!$B$21,Calculations!$B$18,(E11*(100+Calculations!$B$19)%)))</f>
        <v>4566.7061434023572</v>
      </c>
      <c r="F12" s="17">
        <f t="shared" si="5"/>
        <v>40123.577590147557</v>
      </c>
      <c r="G12" s="24">
        <f t="shared" si="0"/>
        <v>-1543</v>
      </c>
      <c r="H12" s="24">
        <f t="shared" si="1"/>
        <v>-20976</v>
      </c>
      <c r="I12" s="23">
        <f t="shared" si="2"/>
        <v>74</v>
      </c>
    </row>
    <row r="13" spans="2:14" x14ac:dyDescent="0.25">
      <c r="B13" s="4">
        <f t="shared" si="3"/>
        <v>75</v>
      </c>
      <c r="C13" s="17">
        <f>C12*(100+Calculations!B$16)%</f>
        <v>6110</v>
      </c>
      <c r="D13" s="17">
        <f t="shared" si="4"/>
        <v>67210</v>
      </c>
      <c r="E13" s="17">
        <f>IF(B13&lt;Calculations!$B$21,0,IF(B13=Calculations!$B$21,Calculations!$B$18,(E12*(100+Calculations!$B$19)%)))</f>
        <v>4703.7073277044283</v>
      </c>
      <c r="F13" s="17">
        <f t="shared" si="5"/>
        <v>44827.284917851983</v>
      </c>
      <c r="G13" s="24">
        <f t="shared" si="0"/>
        <v>-1406</v>
      </c>
      <c r="H13" s="24">
        <f t="shared" si="1"/>
        <v>-22383</v>
      </c>
      <c r="I13" s="23">
        <f t="shared" si="2"/>
        <v>75</v>
      </c>
    </row>
    <row r="14" spans="2:14" x14ac:dyDescent="0.25">
      <c r="B14" s="4">
        <f t="shared" si="3"/>
        <v>76</v>
      </c>
      <c r="C14" s="17">
        <f>C13*(100+Calculations!B$16)%</f>
        <v>6110</v>
      </c>
      <c r="D14" s="17">
        <f t="shared" si="4"/>
        <v>73320</v>
      </c>
      <c r="E14" s="17">
        <f>IF(B14&lt;Calculations!$B$21,0,IF(B14=Calculations!$B$21,Calculations!$B$18,(E13*(100+Calculations!$B$19)%)))</f>
        <v>4844.8185475355613</v>
      </c>
      <c r="F14" s="17">
        <f t="shared" si="5"/>
        <v>49672.103465387547</v>
      </c>
      <c r="G14" s="24">
        <f t="shared" si="0"/>
        <v>-1265</v>
      </c>
      <c r="H14" s="24">
        <f t="shared" si="1"/>
        <v>-23648</v>
      </c>
      <c r="I14" s="23">
        <f t="shared" si="2"/>
        <v>76</v>
      </c>
    </row>
    <row r="15" spans="2:14" x14ac:dyDescent="0.25">
      <c r="B15" s="4">
        <f t="shared" si="3"/>
        <v>77</v>
      </c>
      <c r="C15" s="17">
        <f>C14*(100+Calculations!B$16)%</f>
        <v>6110</v>
      </c>
      <c r="D15" s="17">
        <f t="shared" si="4"/>
        <v>79430</v>
      </c>
      <c r="E15" s="17">
        <f>IF(B15&lt;Calculations!$B$21,0,IF(B15=Calculations!$B$21,Calculations!$B$18,(E14*(100+Calculations!$B$19)%)))</f>
        <v>4990.1631039616286</v>
      </c>
      <c r="F15" s="17">
        <f t="shared" si="5"/>
        <v>54662.266569349173</v>
      </c>
      <c r="G15" s="24">
        <f t="shared" si="0"/>
        <v>-1120</v>
      </c>
      <c r="H15" s="24">
        <f t="shared" si="1"/>
        <v>-24768</v>
      </c>
      <c r="I15" s="23">
        <f t="shared" si="2"/>
        <v>77</v>
      </c>
    </row>
    <row r="16" spans="2:14" x14ac:dyDescent="0.25">
      <c r="B16" s="4">
        <f t="shared" si="3"/>
        <v>78</v>
      </c>
      <c r="C16" s="17">
        <f>C15*(100+Calculations!B$16)%</f>
        <v>6110</v>
      </c>
      <c r="D16" s="17">
        <f t="shared" si="4"/>
        <v>85540</v>
      </c>
      <c r="E16" s="17">
        <f>IF(B16&lt;Calculations!$B$21,0,IF(B16=Calculations!$B$21,Calculations!$B$18,(E15*(100+Calculations!$B$19)%)))</f>
        <v>5139.8679970804778</v>
      </c>
      <c r="F16" s="17">
        <f t="shared" si="5"/>
        <v>59802.134566429653</v>
      </c>
      <c r="G16" s="24">
        <f t="shared" si="0"/>
        <v>-970</v>
      </c>
      <c r="H16" s="24">
        <f t="shared" si="1"/>
        <v>-25738</v>
      </c>
      <c r="I16" s="23">
        <f t="shared" si="2"/>
        <v>78</v>
      </c>
    </row>
    <row r="17" spans="2:9" x14ac:dyDescent="0.25">
      <c r="B17" s="4">
        <f t="shared" si="3"/>
        <v>79</v>
      </c>
      <c r="C17" s="17">
        <f>C16*(100+Calculations!B$16)%</f>
        <v>6110</v>
      </c>
      <c r="D17" s="17">
        <f t="shared" si="4"/>
        <v>91650</v>
      </c>
      <c r="E17" s="17">
        <f>IF(B17&lt;Calculations!$B$21,0,IF(B17=Calculations!$B$21,Calculations!$B$18,(E16*(100+Calculations!$B$19)%)))</f>
        <v>5294.0640369928924</v>
      </c>
      <c r="F17" s="17">
        <f t="shared" si="5"/>
        <v>65096.198603422548</v>
      </c>
      <c r="G17" s="24">
        <f t="shared" si="0"/>
        <v>-816</v>
      </c>
      <c r="H17" s="24">
        <f t="shared" si="1"/>
        <v>-26554</v>
      </c>
      <c r="I17" s="23">
        <f t="shared" si="2"/>
        <v>79</v>
      </c>
    </row>
    <row r="18" spans="2:9" x14ac:dyDescent="0.25">
      <c r="B18" s="4">
        <f t="shared" si="3"/>
        <v>80</v>
      </c>
      <c r="C18" s="17">
        <f>C17*(100+Calculations!B$16)%</f>
        <v>6110</v>
      </c>
      <c r="D18" s="17">
        <f t="shared" si="4"/>
        <v>97760</v>
      </c>
      <c r="E18" s="17">
        <f>IF(B18&lt;Calculations!$B$21,0,IF(B18=Calculations!$B$21,Calculations!$B$18,(E17*(100+Calculations!$B$19)%)))</f>
        <v>5452.8859581026791</v>
      </c>
      <c r="F18" s="17">
        <f t="shared" si="5"/>
        <v>70549.084561525233</v>
      </c>
      <c r="G18" s="24">
        <f t="shared" si="0"/>
        <v>-657</v>
      </c>
      <c r="H18" s="24">
        <f t="shared" si="1"/>
        <v>-27211</v>
      </c>
      <c r="I18" s="23">
        <f t="shared" si="2"/>
        <v>80</v>
      </c>
    </row>
    <row r="19" spans="2:9" x14ac:dyDescent="0.25">
      <c r="B19" s="4">
        <f t="shared" si="3"/>
        <v>81</v>
      </c>
      <c r="C19" s="17">
        <f>C18*(100+Calculations!B$16)%</f>
        <v>6110</v>
      </c>
      <c r="D19" s="17">
        <f t="shared" si="4"/>
        <v>103870</v>
      </c>
      <c r="E19" s="17">
        <f>IF(B19&lt;Calculations!$B$21,0,IF(B19=Calculations!$B$21,Calculations!$B$18,(E18*(100+Calculations!$B$19)%)))</f>
        <v>5616.4725368457594</v>
      </c>
      <c r="F19" s="17">
        <f t="shared" si="5"/>
        <v>76165.557098370991</v>
      </c>
      <c r="G19" s="24">
        <f t="shared" si="0"/>
        <v>-494</v>
      </c>
      <c r="H19" s="24">
        <f t="shared" si="1"/>
        <v>-27704</v>
      </c>
      <c r="I19" s="23">
        <f t="shared" si="2"/>
        <v>81</v>
      </c>
    </row>
    <row r="20" spans="2:9" x14ac:dyDescent="0.25">
      <c r="B20" s="4">
        <f t="shared" si="3"/>
        <v>82</v>
      </c>
      <c r="C20" s="17">
        <f>C19*(100+Calculations!B$16)%</f>
        <v>6110</v>
      </c>
      <c r="D20" s="17">
        <f t="shared" si="4"/>
        <v>109980</v>
      </c>
      <c r="E20" s="17">
        <f>IF(B20&lt;Calculations!$B$21,0,IF(B20=Calculations!$B$21,Calculations!$B$18,(E19*(100+Calculations!$B$19)%)))</f>
        <v>5784.9667129511326</v>
      </c>
      <c r="F20" s="17">
        <f t="shared" si="5"/>
        <v>81950.523811322128</v>
      </c>
      <c r="G20" s="24">
        <f t="shared" si="0"/>
        <v>-325</v>
      </c>
      <c r="H20" s="24">
        <f t="shared" si="1"/>
        <v>-28029</v>
      </c>
      <c r="I20" s="23">
        <f t="shared" si="2"/>
        <v>82</v>
      </c>
    </row>
    <row r="21" spans="2:9" x14ac:dyDescent="0.25">
      <c r="B21" s="4">
        <f t="shared" si="3"/>
        <v>83</v>
      </c>
      <c r="C21" s="17">
        <f>C20*(100+Calculations!B$16)%</f>
        <v>6110</v>
      </c>
      <c r="D21" s="17">
        <f t="shared" si="4"/>
        <v>116090</v>
      </c>
      <c r="E21" s="17">
        <f>IF(B21&lt;Calculations!$B$21,0,IF(B21=Calculations!$B$21,Calculations!$B$18,(E20*(100+Calculations!$B$19)%)))</f>
        <v>5958.5157143396664</v>
      </c>
      <c r="F21" s="17">
        <f t="shared" si="5"/>
        <v>87909.039525661792</v>
      </c>
      <c r="G21" s="24">
        <f t="shared" si="0"/>
        <v>-151</v>
      </c>
      <c r="H21" s="24">
        <f t="shared" si="1"/>
        <v>-28181</v>
      </c>
      <c r="I21" s="23">
        <f t="shared" si="2"/>
        <v>83</v>
      </c>
    </row>
    <row r="22" spans="2:9" x14ac:dyDescent="0.25">
      <c r="B22" s="4">
        <f t="shared" si="3"/>
        <v>84</v>
      </c>
      <c r="C22" s="17">
        <f>C21*(100+Calculations!B$16)%</f>
        <v>6110</v>
      </c>
      <c r="D22" s="17">
        <f t="shared" si="4"/>
        <v>122200</v>
      </c>
      <c r="E22" s="17">
        <f>IF(B22&lt;Calculations!$B$21,0,IF(B22=Calculations!$B$21,Calculations!$B$18,(E21*(100+Calculations!$B$19)%)))</f>
        <v>6137.2711857698569</v>
      </c>
      <c r="F22" s="17">
        <f t="shared" si="5"/>
        <v>94046.310711431652</v>
      </c>
      <c r="G22" s="24">
        <f t="shared" si="0"/>
        <v>27</v>
      </c>
      <c r="H22" s="24">
        <f t="shared" si="1"/>
        <v>-28154</v>
      </c>
      <c r="I22" s="23">
        <f t="shared" si="2"/>
        <v>84</v>
      </c>
    </row>
    <row r="23" spans="2:9" x14ac:dyDescent="0.25">
      <c r="B23" s="4">
        <f t="shared" si="3"/>
        <v>85</v>
      </c>
      <c r="C23" s="17">
        <f>C22*(100+Calculations!B$16)%</f>
        <v>6110</v>
      </c>
      <c r="D23" s="17">
        <f t="shared" si="4"/>
        <v>128310</v>
      </c>
      <c r="E23" s="17">
        <f>IF(B23&lt;Calculations!$B$21,0,IF(B23=Calculations!$B$21,Calculations!$B$18,(E22*(100+Calculations!$B$19)%)))</f>
        <v>6321.3893213429528</v>
      </c>
      <c r="F23" s="17">
        <f t="shared" si="5"/>
        <v>100367.70003277461</v>
      </c>
      <c r="G23" s="24">
        <f t="shared" si="0"/>
        <v>211</v>
      </c>
      <c r="H23" s="24">
        <f t="shared" si="1"/>
        <v>-27942</v>
      </c>
      <c r="I23" s="23">
        <f t="shared" si="2"/>
        <v>85</v>
      </c>
    </row>
    <row r="24" spans="2:9" x14ac:dyDescent="0.25">
      <c r="B24" s="4">
        <f t="shared" si="3"/>
        <v>86</v>
      </c>
      <c r="C24" s="17">
        <f>C23*(100+Calculations!B$16)%</f>
        <v>6110</v>
      </c>
      <c r="D24" s="17">
        <f t="shared" si="4"/>
        <v>134420</v>
      </c>
      <c r="E24" s="17">
        <f>IF(B24&lt;Calculations!$B$21,0,IF(B24=Calculations!$B$21,Calculations!$B$18,(E23*(100+Calculations!$B$19)%)))</f>
        <v>6511.0310009832419</v>
      </c>
      <c r="F24" s="17">
        <f t="shared" si="5"/>
        <v>106878.73103375785</v>
      </c>
      <c r="G24" s="24">
        <f t="shared" si="0"/>
        <v>401</v>
      </c>
      <c r="H24" s="24">
        <f t="shared" si="1"/>
        <v>-27541</v>
      </c>
      <c r="I24" s="23">
        <f t="shared" si="2"/>
        <v>86</v>
      </c>
    </row>
    <row r="25" spans="2:9" x14ac:dyDescent="0.25">
      <c r="B25" s="4">
        <f t="shared" si="3"/>
        <v>87</v>
      </c>
      <c r="C25" s="17">
        <f>C24*(100+Calculations!B$16)%</f>
        <v>6110</v>
      </c>
      <c r="D25" s="17">
        <f t="shared" si="4"/>
        <v>140530</v>
      </c>
      <c r="E25" s="17">
        <f>IF(B25&lt;Calculations!$B$21,0,IF(B25=Calculations!$B$21,Calculations!$B$18,(E24*(100+Calculations!$B$19)%)))</f>
        <v>6706.3619310127397</v>
      </c>
      <c r="F25" s="17">
        <f t="shared" si="5"/>
        <v>113585.09296477059</v>
      </c>
      <c r="G25" s="24">
        <f t="shared" si="0"/>
        <v>596</v>
      </c>
      <c r="H25" s="24">
        <f t="shared" si="1"/>
        <v>-26945</v>
      </c>
      <c r="I25" s="23">
        <f t="shared" si="2"/>
        <v>87</v>
      </c>
    </row>
    <row r="26" spans="2:9" x14ac:dyDescent="0.25">
      <c r="B26" s="4">
        <f t="shared" si="3"/>
        <v>88</v>
      </c>
      <c r="C26" s="17">
        <f>C25*(100+Calculations!B$16)%</f>
        <v>6110</v>
      </c>
      <c r="D26" s="17">
        <f t="shared" si="4"/>
        <v>146640</v>
      </c>
      <c r="E26" s="17">
        <f>IF(B26&lt;Calculations!$B$21,0,IF(B26=Calculations!$B$21,Calculations!$B$18,(E25*(100+Calculations!$B$19)%)))</f>
        <v>6907.5527889431223</v>
      </c>
      <c r="F26" s="17">
        <f t="shared" si="5"/>
        <v>120492.64575371372</v>
      </c>
      <c r="G26" s="24">
        <f t="shared" si="0"/>
        <v>798</v>
      </c>
      <c r="H26" s="24">
        <f t="shared" si="1"/>
        <v>-26147</v>
      </c>
      <c r="I26" s="23">
        <f t="shared" si="2"/>
        <v>88</v>
      </c>
    </row>
    <row r="27" spans="2:9" x14ac:dyDescent="0.25">
      <c r="B27" s="4">
        <f t="shared" si="3"/>
        <v>89</v>
      </c>
      <c r="C27" s="17">
        <f>C26*(100+Calculations!B$16)%</f>
        <v>6110</v>
      </c>
      <c r="D27" s="17">
        <f t="shared" si="4"/>
        <v>152750</v>
      </c>
      <c r="E27" s="17">
        <f>IF(B27&lt;Calculations!$B$21,0,IF(B27=Calculations!$B$21,Calculations!$B$18,(E26*(100+Calculations!$B$19)%)))</f>
        <v>7114.779372611416</v>
      </c>
      <c r="F27" s="17">
        <f t="shared" si="5"/>
        <v>127607.42512632514</v>
      </c>
      <c r="G27" s="24">
        <f t="shared" si="0"/>
        <v>1005</v>
      </c>
      <c r="H27" s="24">
        <f t="shared" si="1"/>
        <v>-25143</v>
      </c>
      <c r="I27" s="23">
        <f t="shared" si="2"/>
        <v>89</v>
      </c>
    </row>
    <row r="28" spans="2:9" x14ac:dyDescent="0.25">
      <c r="B28" s="4">
        <f t="shared" si="3"/>
        <v>90</v>
      </c>
      <c r="C28" s="17">
        <f>C27*(100+Calculations!B$16)%</f>
        <v>6110</v>
      </c>
      <c r="D28" s="17">
        <f t="shared" si="4"/>
        <v>158860</v>
      </c>
      <c r="E28" s="17">
        <f>IF(B28&lt;Calculations!$B$21,0,IF(B28=Calculations!$B$21,Calculations!$B$18,(E27*(100+Calculations!$B$19)%)))</f>
        <v>7328.2227537897588</v>
      </c>
      <c r="F28" s="17">
        <f t="shared" si="5"/>
        <v>134935.64788011491</v>
      </c>
      <c r="G28" s="24">
        <f t="shared" si="0"/>
        <v>1218</v>
      </c>
      <c r="H28" s="24">
        <f t="shared" si="1"/>
        <v>-23924</v>
      </c>
      <c r="I28" s="23">
        <f t="shared" si="2"/>
        <v>90</v>
      </c>
    </row>
    <row r="29" spans="2:9" x14ac:dyDescent="0.25">
      <c r="B29" s="4">
        <f t="shared" si="3"/>
        <v>91</v>
      </c>
      <c r="C29" s="17">
        <f>C28*(100+Calculations!B$16)%</f>
        <v>6110</v>
      </c>
      <c r="D29" s="17">
        <f t="shared" si="4"/>
        <v>164970</v>
      </c>
      <c r="E29" s="17">
        <f>IF(B29&lt;Calculations!$B$21,0,IF(B29=Calculations!$B$21,Calculations!$B$18,(E28*(100+Calculations!$B$19)%)))</f>
        <v>7548.0694364034516</v>
      </c>
      <c r="F29" s="17">
        <f t="shared" si="5"/>
        <v>142483.71731651836</v>
      </c>
      <c r="G29" s="24">
        <f t="shared" si="0"/>
        <v>1438</v>
      </c>
      <c r="H29" s="24">
        <f t="shared" si="1"/>
        <v>-22486</v>
      </c>
      <c r="I29" s="23">
        <f t="shared" si="2"/>
        <v>91</v>
      </c>
    </row>
    <row r="30" spans="2:9" x14ac:dyDescent="0.25">
      <c r="B30" s="4">
        <f t="shared" si="3"/>
        <v>92</v>
      </c>
      <c r="C30" s="17">
        <f>C29*(100+Calculations!B$16)%</f>
        <v>6110</v>
      </c>
      <c r="D30" s="17">
        <f t="shared" si="4"/>
        <v>171080</v>
      </c>
      <c r="E30" s="17">
        <f>IF(B30&lt;Calculations!$B$21,0,IF(B30=Calculations!$B$21,Calculations!$B$18,(E29*(100+Calculations!$B$19)%)))</f>
        <v>7774.5115194955551</v>
      </c>
      <c r="F30" s="17">
        <f t="shared" si="5"/>
        <v>150258.22883601391</v>
      </c>
      <c r="G30" s="24">
        <f t="shared" si="0"/>
        <v>1665</v>
      </c>
      <c r="H30" s="24">
        <f t="shared" si="1"/>
        <v>-20822</v>
      </c>
      <c r="I30" s="23">
        <f t="shared" si="2"/>
        <v>92</v>
      </c>
    </row>
    <row r="31" spans="2:9" x14ac:dyDescent="0.25">
      <c r="B31" s="4">
        <f t="shared" si="3"/>
        <v>93</v>
      </c>
      <c r="C31" s="17">
        <f>C30*(100+Calculations!B$16)%</f>
        <v>6110</v>
      </c>
      <c r="D31" s="17">
        <f t="shared" si="4"/>
        <v>177190</v>
      </c>
      <c r="E31" s="17">
        <f>IF(B31&lt;Calculations!$B$21,0,IF(B31=Calculations!$B$21,Calculations!$B$18,(E30*(100+Calculations!$B$19)%)))</f>
        <v>8007.7468650804221</v>
      </c>
      <c r="F31" s="17">
        <f t="shared" si="5"/>
        <v>158265.97570109431</v>
      </c>
      <c r="G31" s="24">
        <f t="shared" si="0"/>
        <v>1898</v>
      </c>
      <c r="H31" s="24">
        <f t="shared" si="1"/>
        <v>-18924</v>
      </c>
      <c r="I31" s="23">
        <f t="shared" si="2"/>
        <v>93</v>
      </c>
    </row>
    <row r="32" spans="2:9" x14ac:dyDescent="0.25">
      <c r="B32" s="4">
        <f t="shared" si="3"/>
        <v>94</v>
      </c>
      <c r="C32" s="17">
        <f>C31*(100+Calculations!B$16)%</f>
        <v>6110</v>
      </c>
      <c r="D32" s="17">
        <f t="shared" si="4"/>
        <v>183300</v>
      </c>
      <c r="E32" s="17">
        <f>IF(B32&lt;Calculations!$B$21,0,IF(B32=Calculations!$B$21,Calculations!$B$18,(E31*(100+Calculations!$B$19)%)))</f>
        <v>8247.9792710328347</v>
      </c>
      <c r="F32" s="17">
        <f t="shared" si="5"/>
        <v>166513.95497212716</v>
      </c>
      <c r="G32" s="24">
        <f t="shared" si="0"/>
        <v>2138</v>
      </c>
      <c r="H32" s="24">
        <f t="shared" si="1"/>
        <v>-16786</v>
      </c>
      <c r="I32" s="23">
        <f t="shared" si="2"/>
        <v>94</v>
      </c>
    </row>
    <row r="33" spans="2:9" x14ac:dyDescent="0.25">
      <c r="B33" s="4">
        <f t="shared" si="3"/>
        <v>95</v>
      </c>
      <c r="C33" s="17">
        <f>C32*(100+Calculations!B$16)%</f>
        <v>6110</v>
      </c>
      <c r="D33" s="17">
        <f t="shared" si="4"/>
        <v>189410</v>
      </c>
      <c r="E33" s="17">
        <f>IF(B33&lt;Calculations!$B$21,0,IF(B33=Calculations!$B$21,Calculations!$B$18,(E32*(100+Calculations!$B$19)%)))</f>
        <v>8495.4186491638193</v>
      </c>
      <c r="F33" s="17">
        <f t="shared" si="5"/>
        <v>175009.37362129099</v>
      </c>
      <c r="G33" s="24">
        <f t="shared" si="0"/>
        <v>2385</v>
      </c>
      <c r="H33" s="24">
        <f t="shared" si="1"/>
        <v>-14401</v>
      </c>
      <c r="I33" s="23">
        <f t="shared" si="2"/>
        <v>95</v>
      </c>
    </row>
    <row r="34" spans="2:9" x14ac:dyDescent="0.25">
      <c r="B34" s="4">
        <f t="shared" si="3"/>
        <v>96</v>
      </c>
      <c r="C34" s="17">
        <f>C33*(100+Calculations!B$16)%</f>
        <v>6110</v>
      </c>
      <c r="D34" s="17">
        <f t="shared" si="4"/>
        <v>195520</v>
      </c>
      <c r="E34" s="17">
        <f>IF(B34&lt;Calculations!$B$21,0,IF(B34=Calculations!$B$21,Calculations!$B$18,(E33*(100+Calculations!$B$19)%)))</f>
        <v>8750.2812086387348</v>
      </c>
      <c r="F34" s="17">
        <f t="shared" si="5"/>
        <v>183759.65482992973</v>
      </c>
      <c r="G34" s="24">
        <f t="shared" si="0"/>
        <v>2640</v>
      </c>
      <c r="H34" s="24">
        <f t="shared" si="1"/>
        <v>-11760</v>
      </c>
      <c r="I34" s="23">
        <f t="shared" si="2"/>
        <v>96</v>
      </c>
    </row>
    <row r="35" spans="2:9" x14ac:dyDescent="0.25">
      <c r="B35" s="4">
        <f t="shared" si="3"/>
        <v>97</v>
      </c>
      <c r="C35" s="17">
        <f>C34*(100+Calculations!B$16)%</f>
        <v>6110</v>
      </c>
      <c r="D35" s="17">
        <f t="shared" si="4"/>
        <v>201630</v>
      </c>
      <c r="E35" s="17">
        <f>IF(B35&lt;Calculations!$B$21,0,IF(B35=Calculations!$B$21,Calculations!$B$18,(E34*(100+Calculations!$B$19)%)))</f>
        <v>9012.7896448978972</v>
      </c>
      <c r="F35" s="17">
        <f t="shared" si="5"/>
        <v>192772.44447482761</v>
      </c>
      <c r="G35" s="24">
        <f t="shared" ref="G35:G70" si="6">ROUND(E35-C35,0)</f>
        <v>2903</v>
      </c>
      <c r="H35" s="24">
        <f t="shared" ref="H35:H70" si="7">ROUND(F35-D35,0)</f>
        <v>-8858</v>
      </c>
      <c r="I35" s="23">
        <f t="shared" ref="I35:I70" si="8">B35</f>
        <v>97</v>
      </c>
    </row>
    <row r="36" spans="2:9" x14ac:dyDescent="0.25">
      <c r="B36" s="4">
        <f t="shared" ref="B36:B70" si="9">B35+1</f>
        <v>98</v>
      </c>
      <c r="C36" s="17">
        <f>C35*(100+Calculations!B$16)%</f>
        <v>6110</v>
      </c>
      <c r="D36" s="17">
        <f t="shared" ref="D36:D67" si="10">C36+D35</f>
        <v>207740</v>
      </c>
      <c r="E36" s="17">
        <f>IF(B36&lt;Calculations!$B$21,0,IF(B36=Calculations!$B$21,Calculations!$B$18,(E35*(100+Calculations!$B$19)%)))</f>
        <v>9283.1733342448351</v>
      </c>
      <c r="F36" s="17">
        <f t="shared" ref="F36:F67" si="11">F35+E36</f>
        <v>202055.61780907246</v>
      </c>
      <c r="G36" s="24">
        <f t="shared" si="6"/>
        <v>3173</v>
      </c>
      <c r="H36" s="24">
        <f t="shared" si="7"/>
        <v>-5684</v>
      </c>
      <c r="I36" s="23">
        <f t="shared" si="8"/>
        <v>98</v>
      </c>
    </row>
    <row r="37" spans="2:9" x14ac:dyDescent="0.25">
      <c r="B37" s="4">
        <f t="shared" si="9"/>
        <v>99</v>
      </c>
      <c r="C37" s="17">
        <f>C36*(100+Calculations!B$16)%</f>
        <v>6110</v>
      </c>
      <c r="D37" s="17">
        <f t="shared" si="10"/>
        <v>213850</v>
      </c>
      <c r="E37" s="17">
        <f>IF(B37&lt;Calculations!$B$21,0,IF(B37=Calculations!$B$21,Calculations!$B$18,(E36*(100+Calculations!$B$19)%)))</f>
        <v>9561.6685342721812</v>
      </c>
      <c r="F37" s="17">
        <f t="shared" si="11"/>
        <v>211617.28634334463</v>
      </c>
      <c r="G37" s="24">
        <f t="shared" si="6"/>
        <v>3452</v>
      </c>
      <c r="H37" s="24">
        <f t="shared" si="7"/>
        <v>-2233</v>
      </c>
      <c r="I37" s="23">
        <f t="shared" si="8"/>
        <v>99</v>
      </c>
    </row>
    <row r="38" spans="2:9" x14ac:dyDescent="0.25">
      <c r="B38" s="4">
        <f t="shared" si="9"/>
        <v>100</v>
      </c>
      <c r="C38" s="17">
        <f>C37*(100+Calculations!B$16)%</f>
        <v>6110</v>
      </c>
      <c r="D38" s="17">
        <f t="shared" si="10"/>
        <v>219960</v>
      </c>
      <c r="E38" s="17">
        <f>IF(B38&lt;Calculations!$B$21,0,IF(B38=Calculations!$B$21,Calculations!$B$18,(E37*(100+Calculations!$B$19)%)))</f>
        <v>9848.5185903003476</v>
      </c>
      <c r="F38" s="17">
        <f t="shared" si="11"/>
        <v>221465.80493364498</v>
      </c>
      <c r="G38" s="24">
        <f t="shared" si="6"/>
        <v>3739</v>
      </c>
      <c r="H38" s="24">
        <f t="shared" si="7"/>
        <v>1506</v>
      </c>
      <c r="I38" s="23">
        <f t="shared" si="8"/>
        <v>100</v>
      </c>
    </row>
    <row r="39" spans="2:9" x14ac:dyDescent="0.25">
      <c r="B39" s="4">
        <f t="shared" si="9"/>
        <v>101</v>
      </c>
      <c r="C39" s="17">
        <f>C38*(100+Calculations!B$16)%</f>
        <v>6110</v>
      </c>
      <c r="D39" s="17">
        <f t="shared" si="10"/>
        <v>226070</v>
      </c>
      <c r="E39" s="17">
        <f>IF(B39&lt;Calculations!$B$21,0,IF(B39=Calculations!$B$21,Calculations!$B$18,(E38*(100+Calculations!$B$19)%)))</f>
        <v>10143.974148009358</v>
      </c>
      <c r="F39" s="17">
        <f t="shared" si="11"/>
        <v>231609.77908165433</v>
      </c>
      <c r="G39" s="24">
        <f t="shared" si="6"/>
        <v>4034</v>
      </c>
      <c r="H39" s="24">
        <f t="shared" si="7"/>
        <v>5540</v>
      </c>
      <c r="I39" s="23">
        <f t="shared" si="8"/>
        <v>101</v>
      </c>
    </row>
    <row r="40" spans="2:9" x14ac:dyDescent="0.25">
      <c r="B40" s="4">
        <f t="shared" si="9"/>
        <v>102</v>
      </c>
      <c r="C40" s="17">
        <f>C39*(100+Calculations!B$16)%</f>
        <v>6110</v>
      </c>
      <c r="D40" s="17">
        <f t="shared" si="10"/>
        <v>232180</v>
      </c>
      <c r="E40" s="17">
        <f>IF(B40&lt;Calculations!$B$21,0,IF(B40=Calculations!$B$21,Calculations!$B$18,(E39*(100+Calculations!$B$19)%)))</f>
        <v>10448.29337244964</v>
      </c>
      <c r="F40" s="17">
        <f t="shared" si="11"/>
        <v>242058.07245410397</v>
      </c>
      <c r="G40" s="24">
        <f t="shared" si="6"/>
        <v>4338</v>
      </c>
      <c r="H40" s="24">
        <f t="shared" si="7"/>
        <v>9878</v>
      </c>
      <c r="I40" s="23">
        <f t="shared" si="8"/>
        <v>102</v>
      </c>
    </row>
    <row r="41" spans="2:9" x14ac:dyDescent="0.25">
      <c r="B41" s="4">
        <f t="shared" si="9"/>
        <v>103</v>
      </c>
      <c r="C41" s="17">
        <f>C40*(100+Calculations!B$16)%</f>
        <v>6110</v>
      </c>
      <c r="D41" s="17">
        <f t="shared" si="10"/>
        <v>238290</v>
      </c>
      <c r="E41" s="17">
        <f>IF(B41&lt;Calculations!$B$21,0,IF(B41=Calculations!$B$21,Calculations!$B$18,(E40*(100+Calculations!$B$19)%)))</f>
        <v>10761.74217362313</v>
      </c>
      <c r="F41" s="17">
        <f t="shared" si="11"/>
        <v>252819.81462772709</v>
      </c>
      <c r="G41" s="24">
        <f t="shared" si="6"/>
        <v>4652</v>
      </c>
      <c r="H41" s="24">
        <f t="shared" si="7"/>
        <v>14530</v>
      </c>
      <c r="I41" s="23">
        <f t="shared" si="8"/>
        <v>103</v>
      </c>
    </row>
    <row r="42" spans="2:9" x14ac:dyDescent="0.25">
      <c r="B42" s="4">
        <f t="shared" si="9"/>
        <v>104</v>
      </c>
      <c r="C42" s="17">
        <f>C41*(100+Calculations!B$16)%</f>
        <v>6110</v>
      </c>
      <c r="D42" s="17">
        <f t="shared" si="10"/>
        <v>244400</v>
      </c>
      <c r="E42" s="17">
        <f>IF(B42&lt;Calculations!$B$21,0,IF(B42=Calculations!$B$21,Calculations!$B$18,(E41*(100+Calculations!$B$19)%)))</f>
        <v>11084.594438831824</v>
      </c>
      <c r="F42" s="17">
        <f t="shared" si="11"/>
        <v>263904.40906655893</v>
      </c>
      <c r="G42" s="24">
        <f t="shared" si="6"/>
        <v>4975</v>
      </c>
      <c r="H42" s="24">
        <f t="shared" si="7"/>
        <v>19504</v>
      </c>
      <c r="I42" s="23">
        <f t="shared" si="8"/>
        <v>104</v>
      </c>
    </row>
    <row r="43" spans="2:9" x14ac:dyDescent="0.25">
      <c r="B43" s="4">
        <f t="shared" si="9"/>
        <v>105</v>
      </c>
      <c r="C43" s="17">
        <f>C42*(100+Calculations!B$16)%</f>
        <v>6110</v>
      </c>
      <c r="D43" s="17">
        <f t="shared" si="10"/>
        <v>250510</v>
      </c>
      <c r="E43" s="17">
        <f>IF(B43&lt;Calculations!$B$21,0,IF(B43=Calculations!$B$21,Calculations!$B$18,(E42*(100+Calculations!$B$19)%)))</f>
        <v>11417.132271996779</v>
      </c>
      <c r="F43" s="17">
        <f t="shared" si="11"/>
        <v>275321.54133855569</v>
      </c>
      <c r="G43" s="24">
        <f t="shared" si="6"/>
        <v>5307</v>
      </c>
      <c r="H43" s="24">
        <f t="shared" si="7"/>
        <v>24812</v>
      </c>
      <c r="I43" s="23">
        <f t="shared" si="8"/>
        <v>105</v>
      </c>
    </row>
    <row r="44" spans="2:9" x14ac:dyDescent="0.25">
      <c r="B44" s="4">
        <f t="shared" si="9"/>
        <v>106</v>
      </c>
      <c r="C44" s="17">
        <f>C43*(100+Calculations!B$16)%</f>
        <v>6110</v>
      </c>
      <c r="D44" s="17">
        <f t="shared" si="10"/>
        <v>256620</v>
      </c>
      <c r="E44" s="17">
        <f>IF(B44&lt;Calculations!$B$21,0,IF(B44=Calculations!$B$21,Calculations!$B$18,(E43*(100+Calculations!$B$19)%)))</f>
        <v>11759.646240156682</v>
      </c>
      <c r="F44" s="17">
        <f t="shared" si="11"/>
        <v>287081.18757871236</v>
      </c>
      <c r="G44" s="24">
        <f t="shared" si="6"/>
        <v>5650</v>
      </c>
      <c r="H44" s="24">
        <f t="shared" si="7"/>
        <v>30461</v>
      </c>
      <c r="I44" s="23">
        <f t="shared" si="8"/>
        <v>106</v>
      </c>
    </row>
    <row r="45" spans="2:9" x14ac:dyDescent="0.25">
      <c r="B45" s="4">
        <f t="shared" si="9"/>
        <v>107</v>
      </c>
      <c r="C45" s="17">
        <f>C44*(100+Calculations!B$16)%</f>
        <v>6110</v>
      </c>
      <c r="D45" s="17">
        <f t="shared" si="10"/>
        <v>262730</v>
      </c>
      <c r="E45" s="17">
        <f>IF(B45&lt;Calculations!$B$21,0,IF(B45=Calculations!$B$21,Calculations!$B$18,(E44*(100+Calculations!$B$19)%)))</f>
        <v>12112.435627361383</v>
      </c>
      <c r="F45" s="17">
        <f t="shared" si="11"/>
        <v>299193.62320607377</v>
      </c>
      <c r="G45" s="24">
        <f t="shared" si="6"/>
        <v>6002</v>
      </c>
      <c r="H45" s="24">
        <f t="shared" si="7"/>
        <v>36464</v>
      </c>
      <c r="I45" s="23">
        <f t="shared" si="8"/>
        <v>107</v>
      </c>
    </row>
    <row r="46" spans="2:9" x14ac:dyDescent="0.25">
      <c r="B46" s="4">
        <f t="shared" si="9"/>
        <v>108</v>
      </c>
      <c r="C46" s="17">
        <f>C45*(100+Calculations!B$16)%</f>
        <v>6110</v>
      </c>
      <c r="D46" s="17">
        <f t="shared" si="10"/>
        <v>268840</v>
      </c>
      <c r="E46" s="17">
        <f>IF(B46&lt;Calculations!$B$21,0,IF(B46=Calculations!$B$21,Calculations!$B$18,(E45*(100+Calculations!$B$19)%)))</f>
        <v>12475.808696182225</v>
      </c>
      <c r="F46" s="17">
        <f t="shared" si="11"/>
        <v>311669.43190225598</v>
      </c>
      <c r="G46" s="24">
        <f t="shared" si="6"/>
        <v>6366</v>
      </c>
      <c r="H46" s="24">
        <f t="shared" si="7"/>
        <v>42829</v>
      </c>
      <c r="I46" s="23">
        <f t="shared" si="8"/>
        <v>108</v>
      </c>
    </row>
    <row r="47" spans="2:9" x14ac:dyDescent="0.25">
      <c r="B47" s="4">
        <f t="shared" si="9"/>
        <v>109</v>
      </c>
      <c r="C47" s="17">
        <f>C46*(100+Calculations!B$16)%</f>
        <v>6110</v>
      </c>
      <c r="D47" s="17">
        <f t="shared" si="10"/>
        <v>274950</v>
      </c>
      <c r="E47" s="17">
        <f>IF(B47&lt;Calculations!$B$21,0,IF(B47=Calculations!$B$21,Calculations!$B$18,(E46*(100+Calculations!$B$19)%)))</f>
        <v>12850.082957067692</v>
      </c>
      <c r="F47" s="17">
        <f t="shared" si="11"/>
        <v>324519.51485932368</v>
      </c>
      <c r="G47" s="24">
        <f t="shared" si="6"/>
        <v>6740</v>
      </c>
      <c r="H47" s="24">
        <f t="shared" si="7"/>
        <v>49570</v>
      </c>
      <c r="I47" s="23">
        <f t="shared" si="8"/>
        <v>109</v>
      </c>
    </row>
    <row r="48" spans="2:9" x14ac:dyDescent="0.25">
      <c r="B48" s="4">
        <f t="shared" si="9"/>
        <v>110</v>
      </c>
      <c r="C48" s="17">
        <f>C47*(100+Calculations!B$16)%</f>
        <v>6110</v>
      </c>
      <c r="D48" s="17">
        <f t="shared" si="10"/>
        <v>281060</v>
      </c>
      <c r="E48" s="17">
        <f>IF(B48&lt;Calculations!$B$21,0,IF(B48=Calculations!$B$21,Calculations!$B$18,(E47*(100+Calculations!$B$19)%)))</f>
        <v>13235.585445779723</v>
      </c>
      <c r="F48" s="17">
        <f t="shared" si="11"/>
        <v>337755.10030510341</v>
      </c>
      <c r="G48" s="24">
        <f t="shared" si="6"/>
        <v>7126</v>
      </c>
      <c r="H48" s="24">
        <f t="shared" si="7"/>
        <v>56695</v>
      </c>
      <c r="I48" s="23">
        <f t="shared" si="8"/>
        <v>110</v>
      </c>
    </row>
    <row r="49" spans="2:9" x14ac:dyDescent="0.25">
      <c r="B49" s="4">
        <f t="shared" si="9"/>
        <v>111</v>
      </c>
      <c r="C49" s="17">
        <f>C48*(100+Calculations!B$16)%</f>
        <v>6110</v>
      </c>
      <c r="D49" s="17">
        <f t="shared" si="10"/>
        <v>287170</v>
      </c>
      <c r="E49" s="17">
        <f>IF(B49&lt;Calculations!$B$21,0,IF(B49=Calculations!$B$21,Calculations!$B$18,(E48*(100+Calculations!$B$19)%)))</f>
        <v>13632.653009153115</v>
      </c>
      <c r="F49" s="17">
        <f t="shared" si="11"/>
        <v>351387.75331425649</v>
      </c>
      <c r="G49" s="24">
        <f t="shared" si="6"/>
        <v>7523</v>
      </c>
      <c r="H49" s="24">
        <f t="shared" si="7"/>
        <v>64218</v>
      </c>
      <c r="I49" s="23">
        <f t="shared" si="8"/>
        <v>111</v>
      </c>
    </row>
    <row r="50" spans="2:9" x14ac:dyDescent="0.25">
      <c r="B50" s="4">
        <f t="shared" si="9"/>
        <v>112</v>
      </c>
      <c r="C50" s="17">
        <f>C49*(100+Calculations!B$16)%</f>
        <v>6110</v>
      </c>
      <c r="D50" s="17">
        <f t="shared" si="10"/>
        <v>293280</v>
      </c>
      <c r="E50" s="17">
        <f>IF(B50&lt;Calculations!$B$21,0,IF(B50=Calculations!$B$21,Calculations!$B$18,(E49*(100+Calculations!$B$19)%)))</f>
        <v>14041.632599427709</v>
      </c>
      <c r="F50" s="17">
        <f t="shared" si="11"/>
        <v>365429.38591368421</v>
      </c>
      <c r="G50" s="24">
        <f t="shared" si="6"/>
        <v>7932</v>
      </c>
      <c r="H50" s="24">
        <f t="shared" si="7"/>
        <v>72149</v>
      </c>
      <c r="I50" s="23">
        <f t="shared" si="8"/>
        <v>112</v>
      </c>
    </row>
    <row r="51" spans="2:9" x14ac:dyDescent="0.25">
      <c r="B51" s="4">
        <f t="shared" si="9"/>
        <v>113</v>
      </c>
      <c r="C51" s="17">
        <f>C50*(100+Calculations!B$16)%</f>
        <v>6110</v>
      </c>
      <c r="D51" s="17">
        <f t="shared" si="10"/>
        <v>299390</v>
      </c>
      <c r="E51" s="17">
        <f>IF(B51&lt;Calculations!$B$21,0,IF(B51=Calculations!$B$21,Calculations!$B$18,(E50*(100+Calculations!$B$19)%)))</f>
        <v>14462.881577410541</v>
      </c>
      <c r="F51" s="17">
        <f t="shared" si="11"/>
        <v>379892.26749109477</v>
      </c>
      <c r="G51" s="24">
        <f t="shared" si="6"/>
        <v>8353</v>
      </c>
      <c r="H51" s="24">
        <f t="shared" si="7"/>
        <v>80502</v>
      </c>
      <c r="I51" s="23">
        <f t="shared" si="8"/>
        <v>113</v>
      </c>
    </row>
    <row r="52" spans="2:9" x14ac:dyDescent="0.25">
      <c r="B52" s="4">
        <f t="shared" si="9"/>
        <v>114</v>
      </c>
      <c r="C52" s="17">
        <f>C51*(100+Calculations!B$16)%</f>
        <v>6110</v>
      </c>
      <c r="D52" s="17">
        <f t="shared" si="10"/>
        <v>305500</v>
      </c>
      <c r="E52" s="17">
        <f>IF(B52&lt;Calculations!$B$21,0,IF(B52=Calculations!$B$21,Calculations!$B$18,(E51*(100+Calculations!$B$19)%)))</f>
        <v>14896.768024732857</v>
      </c>
      <c r="F52" s="17">
        <f t="shared" si="11"/>
        <v>394789.03551582765</v>
      </c>
      <c r="G52" s="24">
        <f t="shared" si="6"/>
        <v>8787</v>
      </c>
      <c r="H52" s="24">
        <f t="shared" si="7"/>
        <v>89289</v>
      </c>
      <c r="I52" s="23">
        <f t="shared" si="8"/>
        <v>114</v>
      </c>
    </row>
    <row r="53" spans="2:9" x14ac:dyDescent="0.25">
      <c r="B53" s="4">
        <f t="shared" si="9"/>
        <v>115</v>
      </c>
      <c r="C53" s="17">
        <f>C52*(100+Calculations!B$16)%</f>
        <v>6110</v>
      </c>
      <c r="D53" s="17">
        <f t="shared" si="10"/>
        <v>311610</v>
      </c>
      <c r="E53" s="17">
        <f>IF(B53&lt;Calculations!$B$21,0,IF(B53=Calculations!$B$21,Calculations!$B$18,(E52*(100+Calculations!$B$19)%)))</f>
        <v>15343.671065474844</v>
      </c>
      <c r="F53" s="17">
        <f t="shared" si="11"/>
        <v>410132.70658130251</v>
      </c>
      <c r="G53" s="24">
        <f t="shared" si="6"/>
        <v>9234</v>
      </c>
      <c r="H53" s="24">
        <f t="shared" si="7"/>
        <v>98523</v>
      </c>
      <c r="I53" s="23">
        <f t="shared" si="8"/>
        <v>115</v>
      </c>
    </row>
    <row r="54" spans="2:9" x14ac:dyDescent="0.25">
      <c r="B54" s="4">
        <f t="shared" si="9"/>
        <v>116</v>
      </c>
      <c r="C54" s="17">
        <f>C53*(100+Calculations!B$16)%</f>
        <v>6110</v>
      </c>
      <c r="D54" s="17">
        <f t="shared" si="10"/>
        <v>317720</v>
      </c>
      <c r="E54" s="17">
        <f>IF(B54&lt;Calculations!$B$21,0,IF(B54=Calculations!$B$21,Calculations!$B$18,(E53*(100+Calculations!$B$19)%)))</f>
        <v>15803.98119743909</v>
      </c>
      <c r="F54" s="17">
        <f t="shared" si="11"/>
        <v>425936.68777874159</v>
      </c>
      <c r="G54" s="24">
        <f t="shared" si="6"/>
        <v>9694</v>
      </c>
      <c r="H54" s="24">
        <f t="shared" si="7"/>
        <v>108217</v>
      </c>
      <c r="I54" s="23">
        <f t="shared" si="8"/>
        <v>116</v>
      </c>
    </row>
    <row r="55" spans="2:9" x14ac:dyDescent="0.25">
      <c r="B55" s="4">
        <f t="shared" si="9"/>
        <v>117</v>
      </c>
      <c r="C55" s="17">
        <f>C54*(100+Calculations!B$16)%</f>
        <v>6110</v>
      </c>
      <c r="D55" s="17">
        <f t="shared" si="10"/>
        <v>323830</v>
      </c>
      <c r="E55" s="17">
        <f>IF(B55&lt;Calculations!$B$21,0,IF(B55=Calculations!$B$21,Calculations!$B$18,(E54*(100+Calculations!$B$19)%)))</f>
        <v>16278.100633362264</v>
      </c>
      <c r="F55" s="17">
        <f t="shared" si="11"/>
        <v>442214.78841210384</v>
      </c>
      <c r="G55" s="24">
        <f t="shared" si="6"/>
        <v>10168</v>
      </c>
      <c r="H55" s="24">
        <f t="shared" si="7"/>
        <v>118385</v>
      </c>
      <c r="I55" s="23">
        <f t="shared" si="8"/>
        <v>117</v>
      </c>
    </row>
    <row r="56" spans="2:9" x14ac:dyDescent="0.25">
      <c r="B56" s="4">
        <f t="shared" si="9"/>
        <v>118</v>
      </c>
      <c r="C56" s="17">
        <f>C55*(100+Calculations!B$16)%</f>
        <v>6110</v>
      </c>
      <c r="D56" s="17">
        <f t="shared" si="10"/>
        <v>329940</v>
      </c>
      <c r="E56" s="17">
        <f>IF(B56&lt;Calculations!$B$21,0,IF(B56=Calculations!$B$21,Calculations!$B$18,(E55*(100+Calculations!$B$19)%)))</f>
        <v>16766.443652363134</v>
      </c>
      <c r="F56" s="17">
        <f t="shared" si="11"/>
        <v>458981.23206446698</v>
      </c>
      <c r="G56" s="24">
        <f t="shared" si="6"/>
        <v>10656</v>
      </c>
      <c r="H56" s="24">
        <f t="shared" si="7"/>
        <v>129041</v>
      </c>
      <c r="I56" s="23">
        <f t="shared" si="8"/>
        <v>118</v>
      </c>
    </row>
    <row r="57" spans="2:9" x14ac:dyDescent="0.25">
      <c r="B57" s="4">
        <f t="shared" si="9"/>
        <v>119</v>
      </c>
      <c r="C57" s="17">
        <f>C56*(100+Calculations!B$16)%</f>
        <v>6110</v>
      </c>
      <c r="D57" s="17">
        <f t="shared" si="10"/>
        <v>336050</v>
      </c>
      <c r="E57" s="17">
        <f>IF(B57&lt;Calculations!$B$21,0,IF(B57=Calculations!$B$21,Calculations!$B$18,(E56*(100+Calculations!$B$19)%)))</f>
        <v>17269.436961934029</v>
      </c>
      <c r="F57" s="17">
        <f t="shared" si="11"/>
        <v>476250.66902640101</v>
      </c>
      <c r="G57" s="24">
        <f t="shared" si="6"/>
        <v>11159</v>
      </c>
      <c r="H57" s="24">
        <f t="shared" si="7"/>
        <v>140201</v>
      </c>
      <c r="I57" s="23">
        <f t="shared" si="8"/>
        <v>119</v>
      </c>
    </row>
    <row r="58" spans="2:9" x14ac:dyDescent="0.25">
      <c r="B58" s="4">
        <f t="shared" si="9"/>
        <v>120</v>
      </c>
      <c r="C58" s="17">
        <f>C57*(100+Calculations!B$16)%</f>
        <v>6110</v>
      </c>
      <c r="D58" s="17">
        <f t="shared" si="10"/>
        <v>342160</v>
      </c>
      <c r="E58" s="17">
        <f>IF(B58&lt;Calculations!$B$21,0,IF(B58=Calculations!$B$21,Calculations!$B$18,(E57*(100+Calculations!$B$19)%)))</f>
        <v>17787.520070792049</v>
      </c>
      <c r="F58" s="17">
        <f t="shared" si="11"/>
        <v>494038.18909719307</v>
      </c>
      <c r="G58" s="24">
        <f t="shared" si="6"/>
        <v>11678</v>
      </c>
      <c r="H58" s="24">
        <f t="shared" si="7"/>
        <v>151878</v>
      </c>
      <c r="I58" s="23">
        <f t="shared" si="8"/>
        <v>120</v>
      </c>
    </row>
    <row r="59" spans="2:9" x14ac:dyDescent="0.25">
      <c r="B59" s="4">
        <f t="shared" si="9"/>
        <v>121</v>
      </c>
      <c r="C59" s="17">
        <f>C58*(100+Calculations!B$16)%</f>
        <v>6110</v>
      </c>
      <c r="D59" s="17">
        <f t="shared" si="10"/>
        <v>348270</v>
      </c>
      <c r="E59" s="17">
        <f>IF(B59&lt;Calculations!$B$21,0,IF(B59=Calculations!$B$21,Calculations!$B$18,(E58*(100+Calculations!$B$19)%)))</f>
        <v>18321.145672915809</v>
      </c>
      <c r="F59" s="17">
        <f t="shared" si="11"/>
        <v>512359.33477010886</v>
      </c>
      <c r="G59" s="24">
        <f t="shared" si="6"/>
        <v>12211</v>
      </c>
      <c r="H59" s="24">
        <f t="shared" si="7"/>
        <v>164089</v>
      </c>
      <c r="I59" s="23">
        <f t="shared" si="8"/>
        <v>121</v>
      </c>
    </row>
    <row r="60" spans="2:9" x14ac:dyDescent="0.25">
      <c r="B60" s="4">
        <f t="shared" si="9"/>
        <v>122</v>
      </c>
      <c r="C60" s="17">
        <f>C59*(100+Calculations!B$16)%</f>
        <v>6110</v>
      </c>
      <c r="D60" s="17">
        <f t="shared" si="10"/>
        <v>354380</v>
      </c>
      <c r="E60" s="17">
        <f>IF(B60&lt;Calculations!$B$21,0,IF(B60=Calculations!$B$21,Calculations!$B$18,(E59*(100+Calculations!$B$19)%)))</f>
        <v>18870.780043103285</v>
      </c>
      <c r="F60" s="17">
        <f t="shared" si="11"/>
        <v>531230.11481321219</v>
      </c>
      <c r="G60" s="24">
        <f t="shared" si="6"/>
        <v>12761</v>
      </c>
      <c r="H60" s="24">
        <f t="shared" si="7"/>
        <v>176850</v>
      </c>
      <c r="I60" s="23">
        <f t="shared" si="8"/>
        <v>122</v>
      </c>
    </row>
    <row r="61" spans="2:9" x14ac:dyDescent="0.25">
      <c r="B61" s="4">
        <f t="shared" si="9"/>
        <v>123</v>
      </c>
      <c r="C61" s="17">
        <f>C60*(100+Calculations!B$16)%</f>
        <v>6110</v>
      </c>
      <c r="D61" s="17">
        <f t="shared" si="10"/>
        <v>360490</v>
      </c>
      <c r="E61" s="17">
        <f>IF(B61&lt;Calculations!$B$21,0,IF(B61=Calculations!$B$21,Calculations!$B$18,(E60*(100+Calculations!$B$19)%)))</f>
        <v>19436.903444396383</v>
      </c>
      <c r="F61" s="17">
        <f t="shared" si="11"/>
        <v>550667.01825760852</v>
      </c>
      <c r="G61" s="24">
        <f t="shared" si="6"/>
        <v>13327</v>
      </c>
      <c r="H61" s="24">
        <f t="shared" si="7"/>
        <v>190177</v>
      </c>
      <c r="I61" s="23">
        <f t="shared" si="8"/>
        <v>123</v>
      </c>
    </row>
    <row r="62" spans="2:9" x14ac:dyDescent="0.25">
      <c r="B62" s="4">
        <f t="shared" si="9"/>
        <v>124</v>
      </c>
      <c r="C62" s="17">
        <f>C61*(100+Calculations!B$16)%</f>
        <v>6110</v>
      </c>
      <c r="D62" s="17">
        <f t="shared" si="10"/>
        <v>366600</v>
      </c>
      <c r="E62" s="17">
        <f>IF(B62&lt;Calculations!$B$21,0,IF(B62=Calculations!$B$21,Calculations!$B$18,(E61*(100+Calculations!$B$19)%)))</f>
        <v>20020.010547728274</v>
      </c>
      <c r="F62" s="17">
        <f t="shared" si="11"/>
        <v>570687.0288053368</v>
      </c>
      <c r="G62" s="24">
        <f t="shared" si="6"/>
        <v>13910</v>
      </c>
      <c r="H62" s="24">
        <f t="shared" si="7"/>
        <v>204087</v>
      </c>
      <c r="I62" s="23">
        <f t="shared" si="8"/>
        <v>124</v>
      </c>
    </row>
    <row r="63" spans="2:9" x14ac:dyDescent="0.25">
      <c r="B63" s="4">
        <f t="shared" si="9"/>
        <v>125</v>
      </c>
      <c r="C63" s="17">
        <f>C62*(100+Calculations!B$16)%</f>
        <v>6110</v>
      </c>
      <c r="D63" s="17">
        <f t="shared" si="10"/>
        <v>372710</v>
      </c>
      <c r="E63" s="17">
        <f>IF(B63&lt;Calculations!$B$21,0,IF(B63=Calculations!$B$21,Calculations!$B$18,(E62*(100+Calculations!$B$19)%)))</f>
        <v>20620.610864160124</v>
      </c>
      <c r="F63" s="17">
        <f t="shared" si="11"/>
        <v>591307.63966949692</v>
      </c>
      <c r="G63" s="24">
        <f t="shared" si="6"/>
        <v>14511</v>
      </c>
      <c r="H63" s="24">
        <f t="shared" si="7"/>
        <v>218598</v>
      </c>
      <c r="I63" s="23">
        <f t="shared" si="8"/>
        <v>125</v>
      </c>
    </row>
    <row r="64" spans="2:9" x14ac:dyDescent="0.25">
      <c r="B64" s="4">
        <f t="shared" si="9"/>
        <v>126</v>
      </c>
      <c r="C64" s="17">
        <f>C63*(100+Calculations!B$16)%</f>
        <v>6110</v>
      </c>
      <c r="D64" s="17">
        <f t="shared" si="10"/>
        <v>378820</v>
      </c>
      <c r="E64" s="17">
        <f>IF(B64&lt;Calculations!$B$21,0,IF(B64=Calculations!$B$21,Calculations!$B$18,(E63*(100+Calculations!$B$19)%)))</f>
        <v>21239.229190084927</v>
      </c>
      <c r="F64" s="17">
        <f t="shared" si="11"/>
        <v>612546.86885958188</v>
      </c>
      <c r="G64" s="24">
        <f t="shared" si="6"/>
        <v>15129</v>
      </c>
      <c r="H64" s="24">
        <f t="shared" si="7"/>
        <v>233727</v>
      </c>
      <c r="I64" s="23">
        <f t="shared" si="8"/>
        <v>126</v>
      </c>
    </row>
    <row r="65" spans="2:9" x14ac:dyDescent="0.25">
      <c r="B65" s="4">
        <f t="shared" si="9"/>
        <v>127</v>
      </c>
      <c r="C65" s="17">
        <f>C64*(100+Calculations!B$16)%</f>
        <v>6110</v>
      </c>
      <c r="D65" s="17">
        <f t="shared" si="10"/>
        <v>384930</v>
      </c>
      <c r="E65" s="17">
        <f>IF(B65&lt;Calculations!$B$21,0,IF(B65=Calculations!$B$21,Calculations!$B$18,(E64*(100+Calculations!$B$19)%)))</f>
        <v>21876.406065787476</v>
      </c>
      <c r="F65" s="17">
        <f t="shared" si="11"/>
        <v>634423.2749253693</v>
      </c>
      <c r="G65" s="24">
        <f t="shared" si="6"/>
        <v>15766</v>
      </c>
      <c r="H65" s="24">
        <f t="shared" si="7"/>
        <v>249493</v>
      </c>
      <c r="I65" s="23">
        <f t="shared" si="8"/>
        <v>127</v>
      </c>
    </row>
    <row r="66" spans="2:9" x14ac:dyDescent="0.25">
      <c r="B66" s="4">
        <f t="shared" si="9"/>
        <v>128</v>
      </c>
      <c r="C66" s="17">
        <f>C65*(100+Calculations!B$16)%</f>
        <v>6110</v>
      </c>
      <c r="D66" s="17">
        <f t="shared" si="10"/>
        <v>391040</v>
      </c>
      <c r="E66" s="17">
        <f>IF(B66&lt;Calculations!$B$21,0,IF(B66=Calculations!$B$21,Calculations!$B$18,(E65*(100+Calculations!$B$19)%)))</f>
        <v>22532.698247761102</v>
      </c>
      <c r="F66" s="17">
        <f t="shared" si="11"/>
        <v>656955.97317313042</v>
      </c>
      <c r="G66" s="24">
        <f t="shared" si="6"/>
        <v>16423</v>
      </c>
      <c r="H66" s="24">
        <f t="shared" si="7"/>
        <v>265916</v>
      </c>
      <c r="I66" s="23">
        <f t="shared" si="8"/>
        <v>128</v>
      </c>
    </row>
    <row r="67" spans="2:9" x14ac:dyDescent="0.25">
      <c r="B67" s="4">
        <f t="shared" si="9"/>
        <v>129</v>
      </c>
      <c r="C67" s="17">
        <f>C66*(100+Calculations!B$16)%</f>
        <v>6110</v>
      </c>
      <c r="D67" s="17">
        <f t="shared" si="10"/>
        <v>397150</v>
      </c>
      <c r="E67" s="17">
        <f>IF(B67&lt;Calculations!$B$21,0,IF(B67=Calculations!$B$21,Calculations!$B$18,(E66*(100+Calculations!$B$19)%)))</f>
        <v>23208.679195193934</v>
      </c>
      <c r="F67" s="17">
        <f t="shared" si="11"/>
        <v>680164.65236832434</v>
      </c>
      <c r="G67" s="24">
        <f t="shared" si="6"/>
        <v>17099</v>
      </c>
      <c r="H67" s="24">
        <f t="shared" si="7"/>
        <v>283015</v>
      </c>
      <c r="I67" s="23">
        <f t="shared" si="8"/>
        <v>129</v>
      </c>
    </row>
    <row r="68" spans="2:9" x14ac:dyDescent="0.25">
      <c r="B68" s="4">
        <f t="shared" si="9"/>
        <v>130</v>
      </c>
      <c r="C68" s="17">
        <f>C67*(100+Calculations!B$16)%</f>
        <v>6110</v>
      </c>
      <c r="D68" s="17">
        <f t="shared" ref="D68:D70" si="12">C68+D67</f>
        <v>403260</v>
      </c>
      <c r="E68" s="17">
        <f>IF(B68&lt;Calculations!$B$21,0,IF(B68=Calculations!$B$21,Calculations!$B$18,(E67*(100+Calculations!$B$19)%)))</f>
        <v>23904.939571049752</v>
      </c>
      <c r="F68" s="17">
        <f t="shared" ref="F68:F70" si="13">F67+E68</f>
        <v>704069.59193937411</v>
      </c>
      <c r="G68" s="24">
        <f t="shared" si="6"/>
        <v>17795</v>
      </c>
      <c r="H68" s="24">
        <f t="shared" si="7"/>
        <v>300810</v>
      </c>
      <c r="I68" s="23">
        <f t="shared" si="8"/>
        <v>130</v>
      </c>
    </row>
    <row r="69" spans="2:9" x14ac:dyDescent="0.25">
      <c r="B69" s="4">
        <f t="shared" si="9"/>
        <v>131</v>
      </c>
      <c r="C69" s="17">
        <f>C68*(100+Calculations!B$16)%</f>
        <v>6110</v>
      </c>
      <c r="D69" s="17">
        <f t="shared" si="12"/>
        <v>409370</v>
      </c>
      <c r="E69" s="17">
        <f>IF(B69&lt;Calculations!$B$21,0,IF(B69=Calculations!$B$21,Calculations!$B$18,(E68*(100+Calculations!$B$19)%)))</f>
        <v>24622.087758181246</v>
      </c>
      <c r="F69" s="17">
        <f t="shared" si="13"/>
        <v>728691.67969755537</v>
      </c>
      <c r="G69" s="24">
        <f t="shared" si="6"/>
        <v>18512</v>
      </c>
      <c r="H69" s="24">
        <f t="shared" si="7"/>
        <v>319322</v>
      </c>
      <c r="I69" s="23">
        <f t="shared" si="8"/>
        <v>131</v>
      </c>
    </row>
    <row r="70" spans="2:9" x14ac:dyDescent="0.25">
      <c r="B70" s="4">
        <f t="shared" si="9"/>
        <v>132</v>
      </c>
      <c r="C70" s="17">
        <f>C69*(100+Calculations!B$16)%</f>
        <v>6110</v>
      </c>
      <c r="D70" s="17">
        <f t="shared" si="12"/>
        <v>415480</v>
      </c>
      <c r="E70" s="17">
        <f>IF(B70&lt;Calculations!$B$21,0,IF(B70=Calculations!$B$21,Calculations!$B$18,(E69*(100+Calculations!$B$19)%)))</f>
        <v>25360.750390926685</v>
      </c>
      <c r="F70" s="17">
        <f t="shared" si="13"/>
        <v>754052.4300884821</v>
      </c>
      <c r="G70" s="24">
        <f t="shared" si="6"/>
        <v>19251</v>
      </c>
      <c r="H70" s="24">
        <f t="shared" si="7"/>
        <v>338572</v>
      </c>
      <c r="I70" s="23">
        <f t="shared" si="8"/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Calculations</vt:lpstr>
      <vt:lpstr>Charts</vt:lpstr>
      <vt:lpstr>Annuity Rates</vt:lpstr>
      <vt:lpstr>Just Rates</vt:lpstr>
      <vt:lpstr>Data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Wilson</dc:creator>
  <cp:keywords/>
  <dc:description/>
  <cp:lastModifiedBy>Graeme Fountain</cp:lastModifiedBy>
  <cp:revision/>
  <dcterms:created xsi:type="dcterms:W3CDTF">2022-10-03T11:12:15Z</dcterms:created>
  <dcterms:modified xsi:type="dcterms:W3CDTF">2023-11-02T10:22:19Z</dcterms:modified>
  <cp:category/>
  <cp:contentStatus/>
</cp:coreProperties>
</file>